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externalReferences>
    <externalReference r:id="rId5"/>
  </externalReference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 xml:space="preserve">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<sst xmlns="http://schemas.openxmlformats.org/spreadsheetml/2006/main" count="2593" uniqueCount="793">
  <si>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</si>
  <si>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</si>
  <si>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</si>
  <si>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</si>
  <si>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</si>
  <si>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</si>
  <si>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</si>
  <si>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</si>
  <si>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</si>
  <si>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</si>
  <si>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</si>
  <si>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</si>
  <si>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</si>
  <si>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</si>
  <si>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</si>
  <si>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</si>
  <si>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</si>
  <si>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</si>
  <si>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</si>
  <si>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</si>
  <si>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</si>
  <si>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</si>
  <si>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</si>
  <si>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</si>
  <si>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</si>
  <si>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</si>
  <si>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</si>
  <si>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</si>
  <si>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</si>
  <si>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</si>
  <si>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</si>
  <si>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</si>
  <si>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</si>
  <si>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</si>
  <si>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</si>
  <si>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</si>
  <si>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</si>
  <si>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</si>
  <si>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</si>
  <si>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</si>
  <si>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</si>
  <si>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</si>
  <si>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</si>
  <si>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</si>
  <si>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</si>
  <si>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</si>
  <si>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</si>
  <si>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</si>
  <si>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</si>
  <si>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</si>
  <si>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</si>
  <si>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</si>
  <si>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</si>
  <si>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</si>
  <si>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</si>
  <si>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</si>
  <si>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</si>
  <si>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</si>
  <si>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</si>
  <si>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</si>
  <si>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</si>
  <si>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</si>
  <si>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</si>
  <si>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</si>
  <si>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</si>
  <si>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</si>
  <si>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</si>
  <si>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</si>
  <si>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</si>
  <si>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</si>
  <si>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</si>
  <si>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</si>
  <si>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</si>
  <si>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</si>
  <si>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</si>
  <si>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</si>
  <si>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</si>
  <si>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</si>
  <si>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</si>
  <si>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</si>
  <si>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</si>
  <si>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</si>
  <si>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</si>
  <si>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</si>
  <si>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</si>
  <si>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</si>
  <si>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</si>
  <si>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</si>
  <si>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</si>
  <si>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</si>
  <si>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</si>
  <si>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</si>
  <si>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</si>
  <si>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</si>
  <si>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</si>
  <si>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</si>
  <si>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</si>
  <si>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</si>
  <si>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</si>
  <si>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</si>
  <si>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</si>
  <si>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</si>
  <si>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</si>
  <si>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</si>
  <si>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</si>
  <si>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</si>
  <si>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</si>
  <si>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</si>
  <si>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</si>
  <si>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</si>
  <si>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</si>
  <si>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</si>
  <si>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</si>
  <si>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</si>
  <si>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</si>
  <si>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</si>
  <si>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</si>
  <si>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</si>
  <si>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</si>
  <si>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</si>
  <si>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</si>
  <si>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</si>
  <si>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</si>
  <si>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</si>
  <si>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</si>
  <si>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</si>
  <si>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</si>
  <si>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</si>
  <si>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</si>
  <si>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</si>
  <si>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</si>
  <si>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</si>
  <si>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</si>
  <si>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</si>
  <si>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</si>
  <si>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</si>
  <si>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</si>
  <si>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</si>
  <si>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</si>
  <si>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</si>
  <si>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</si>
  <si>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</si>
  <si>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</si>
  <si>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</si>
  <si>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</si>
  <si>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</si>
  <si>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</si>
  <si>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</si>
  <si>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</si>
  <si>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</si>
  <si>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</si>
  <si>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</si>
  <si>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</si>
  <si>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</si>
  <si>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</si>
  <si>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</si>
  <si>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</si>
  <si>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</si>
  <si>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</si>
  <si>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</si>
  <si>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</si>
  <si>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</si>
  <si>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</si>
  <si>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</si>
  <si>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</si>
  <si>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</si>
  <si>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</si>
  <si>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</si>
  <si>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</si>
  <si>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</si>
  <si>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</si>
  <si>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</si>
  <si>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</si>
  <si>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</si>
  <si>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</si>
  <si>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</si>
  <si>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</si>
  <si>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</si>
  <si>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</si>
  <si>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</si>
  <si>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</si>
  <si>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</si>
  <si>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</si>
  <si>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</si>
  <si>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</si>
  <si>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</si>
  <si>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</si>
  <si>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</si>
  <si>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</si>
  <si>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</si>
  <si>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</si>
  <si>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</si>
  <si>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</si>
  <si>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</si>
  <si>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</si>
  <si>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</si>
  <si>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</si>
  <si>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</si>
  <si>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</si>
  <si>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</si>
  <si>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</si>
  <si>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</si>
  <si>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</si>
  <si>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</si>
  <si>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</si>
  <si>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</si>
  <si>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</si>
  <si>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</si>
  <si>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</si>
  <si>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</si>
  <si>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</si>
  <si>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</si>
  <si>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</si>
  <si>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</si>
  <si>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</si>
  <si>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</si>
  <si>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</si>
  <si>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</si>
  <si>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</si>
  <si>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</si>
  <si>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</si>
  <si>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</si>
  <si>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</si>
  <si>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</si>
  <si>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</si>
  <si>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</si>
  <si>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</si>
  <si>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</si>
  <si>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</si>
  <si>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</si>
  <si>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</si>
  <si>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</si>
  <si>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</si>
  <si>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</si>
  <si>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</si>
  <si>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</si>
  <si>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</si>
  <si>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</si>
  <si>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</si>
  <si>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</si>
  <si>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</si>
  <si>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</si>
  <si>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</si>
  <si>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</si>
  <si>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</si>
  <si>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</si>
  <si>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</si>
  <si>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</si>
  <si>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</si>
  <si>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</si>
  <si>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</si>
  <si>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</si>
  <si>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</si>
  <si>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</si>
  <si>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</si>
  <si>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</si>
  <si>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</si>
  <si>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</si>
  <si>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</si>
  <si>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</si>
  <si>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</si>
  <si>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</si>
  <si>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</si>
  <si>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</si>
  <si>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</si>
  <si>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</si>
  <si>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</si>
  <si>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</si>
  <si>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</si>
  <si>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</si>
  <si>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</si>
  <si>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</si>
  <si>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</si>
  <si>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</si>
  <si>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</si>
  <si>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</si>
  <si>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</si>
  <si>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</si>
  <si>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</si>
  <si>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</si>
  <si>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</si>
  <si>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</si>
  <si>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</si>
  <si>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</si>
  <si>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</si>
  <si>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</si>
  <si>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</si>
  <si>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</si>
  <si>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</si>
  <si>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</si>
  <si>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</si>
  <si>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</si>
  <si>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</si>
  <si>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</si>
  <si>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</si>
  <si>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</si>
  <si>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</si>
  <si>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</si>
  <si>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</si>
  <si>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</si>
  <si>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</si>
  <si>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</si>
  <si>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</si>
  <si>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</si>
  <si>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</si>
  <si>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</si>
  <si>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</si>
  <si>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</si>
  <si>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</si>
  <si>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</si>
  <si>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</si>
  <si>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</si>
  <si>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</si>
  <si>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</si>
  <si>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</si>
  <si>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</si>
  <si>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</si>
  <si>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</si>
  <si>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</si>
  <si>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</si>
  <si>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</si>
  <si>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</si>
  <si>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</si>
  <si>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</si>
  <si>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</si>
  <si>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</si>
  <si>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</si>
  <si>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</si>
  <si>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</si>
  <si>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</si>
  <si>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</si>
  <si>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</si>
  <si>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</si>
  <si>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</si>
  <si>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</si>
  <si>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</si>
  <si>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</si>
  <si>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</si>
  <si>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</si>
  <si>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</si>
  <si>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</si>
  <si>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</si>
  <si>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</si>
  <si>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</si>
  <si>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</si>
  <si>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</si>
  <si>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</si>
  <si>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</si>
  <si>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</si>
  <si>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</si>
  <si>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</si>
  <si>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</si>
  <si>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</si>
  <si>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</si>
  <si>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</si>
  <si>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</si>
  <si>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</si>
  <si>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</si>
  <si>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</si>
  <si>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</si>
  <si>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</si>
  <si>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</si>
  <si>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</si>
  <si>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</si>
  <si>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</si>
  <si>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</si>
  <si>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</si>
  <si>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</si>
  <si>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</si>
  <si>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</si>
  <si>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</si>
  <si>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</si>
  <si>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</si>
  <si>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</si>
  <si>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</si>
  <si>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</si>
  <si>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</si>
  <si>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</si>
  <si>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</si>
  <si>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</si>
  <si>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</si>
  <si>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</si>
  <si>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</si>
  <si>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</si>
  <si>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</si>
  <si>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</si>
  <si>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</si>
  <si>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</si>
  <si>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</si>
  <si>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</si>
  <si>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</si>
  <si>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</si>
  <si>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</si>
  <si>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</si>
  <si>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</si>
  <si>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</si>
  <si>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</si>
  <si>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</si>
  <si>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</si>
  <si>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</si>
  <si>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</si>
  <si>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</si>
  <si>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</si>
  <si>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</si>
  <si>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</si>
  <si>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</si>
  <si>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</si>
  <si>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</si>
  <si>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</si>
  <si>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</si>
  <si>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</si>
  <si>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</si>
  <si>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</si>
  <si>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</si>
  <si>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</si>
  <si>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</si>
  <si>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</si>
  <si>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</si>
  <si>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</si>
  <si>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</si>
  <si>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</si>
  <si>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</si>
  <si>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</si>
  <si>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</si>
  <si>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</si>
  <si>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</si>
  <si>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</si>
  <si>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</si>
  <si>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</si>
  <si>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</si>
  <si>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</si>
  <si>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</si>
  <si>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</si>
  <si>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</si>
  <si>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</si>
  <si>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</si>
  <si>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</si>
  <si>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</si>
  <si>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</si>
  <si>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</si>
  <si>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</si>
  <si>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</si>
  <si>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</si>
  <si>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</si>
  <si>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</si>
  <si>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</si>
  <si>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</si>
  <si>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</si>
  <si>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</si>
  <si>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</si>
  <si>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</si>
  <si>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</si>
  <si>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</si>
  <si>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</si>
  <si>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</si>
  <si>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</si>
  <si>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</si>
  <si>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</si>
  <si>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</si>
  <si>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</si>
  <si>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</si>
  <si>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</si>
  <si>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</si>
  <si>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</si>
  <si>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</si>
  <si>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</si>
  <si>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</si>
  <si>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</si>
  <si>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</si>
  <si>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</si>
  <si>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</si>
  <si>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</si>
  <si>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</si>
  <si>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</si>
  <si>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</si>
  <si>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</si>
  <si>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</si>
  <si>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</si>
  <si>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</si>
  <si>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</si>
  <si>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</si>
  <si>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</si>
  <si>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</si>
  <si>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</si>
  <si>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</si>
  <si>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</si>
  <si>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</si>
  <si>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</si>
  <si>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</si>
  <si>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</si>
  <si>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</si>
  <si>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</si>
  <si>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</si>
  <si>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</si>
  <si>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</si>
  <si>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</si>
  <si>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</si>
  <si>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</si>
  <si>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</si>
  <si>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</si>
  <si>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</si>
  <si>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</si>
  <si>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</si>
  <si>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</si>
  <si>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</si>
  <si>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</si>
  <si>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</si>
  <si>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</si>
  <si>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</si>
  <si>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</si>
  <si>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</si>
  <si>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</si>
  <si>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</si>
  <si>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</si>
  <si>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</si>
  <si>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</si>
  <si>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</si>
  <si>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</si>
  <si>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</si>
  <si>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</si>
  <si>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</si>
  <si>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</si>
  <si>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</si>
  <si>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</si>
  <si>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</si>
  <si>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</si>
  <si>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</si>
  <si>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</si>
  <si>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</si>
  <si>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</si>
  <si>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</si>
  <si>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</si>
  <si>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</si>
  <si>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</si>
  <si>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</si>
  <si>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</si>
  <si>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</si>
  <si>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</si>
  <si>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</si>
  <si>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</si>
  <si>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</si>
  <si>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</si>
  <si>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</si>
  <si>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</si>
  <si>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</si>
  <si>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</si>
  <si>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</si>
  <si>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</si>
  <si>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</si>
  <si>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</si>
  <si>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</si>
  <si>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</si>
  <si>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</si>
  <si>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</si>
  <si>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</si>
  <si>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</si>
  <si>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</si>
  <si>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</si>
  <si>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</si>
  <si>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</si>
  <si>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</si>
  <si>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</si>
  <si>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</si>
  <si>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</si>
  <si>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</si>
  <si>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</si>
  <si>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</si>
  <si>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</si>
  <si>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</si>
  <si>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</si>
  <si>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</si>
  <si>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</si>
  <si>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</si>
  <si>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</si>
  <si>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</si>
  <si>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</si>
  <si>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</si>
  <si>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</si>
  <si>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</si>
  <si>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</si>
  <si>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</si>
  <si>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</si>
  <si>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</si>
  <si>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</si>
  <si>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</si>
  <si>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</si>
  <si>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</si>
  <si>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</si>
  <si>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</si>
  <si>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</si>
  <si>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</si>
  <si>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</si>
  <si>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</si>
  <si>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</si>
  <si>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</si>
  <si>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</si>
  <si>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</si>
  <si>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</si>
  <si>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</si>
  <si>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</si>
  <si>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</si>
  <si>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</si>
  <si>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</si>
  <si>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</si>
  <si>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</si>
  <si>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</si>
  <si>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</si>
  <si>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</si>
  <si>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</si>
  <si>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</si>
  <si>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</si>
  <si>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</si>
  <si>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</si>
  <si>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</si>
  <si>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</si>
  <si>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</si>
  <si>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</si>
  <si>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</si>
  <si>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</si>
  <si>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</si>
  <si>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</si>
  <si>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</si>
  <si>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</si>
  <si>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</si>
  <si>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</si>
  <si>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</si>
  <si>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</si>
  <si>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</si>
  <si>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</si>
  <si>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</si>
  <si>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</si>
  <si>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</si>
  <si>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</si>
  <si>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</si>
  <si>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</si>
  <si>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</si>
  <si>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</si>
  <si>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</si>
  <si>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</si>
  <si>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</si>
  <si>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</si>
  <si>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</si>
  <si>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</si>
  <si>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</si>
  <si>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</si>
  <si>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</si>
  <si>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</si>
  <si>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</si>
  <si>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</si>
  <si>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</si>
  <si>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</si>
  <si>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</si>
  <si>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</si>
  <si>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</si>
  <si>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</si>
  <si>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</si>
  <si>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</si>
  <si>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</si>
  <si>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</si>
  <si>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</si>
  <si>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</si>
  <si>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</si>
  <si>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</si>
  <si>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</si>
  <si>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</si>
  <si>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</si>
  <si>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</si>
  <si>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</si>
  <si>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</si>
  <si>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</si>
  <si>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</si>
  <si>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</si>
  <si>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</si>
  <si>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</si>
  <si>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</si>
  <si>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</si>
  <si>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</si>
  <si>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</si>
  <si>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</si>
  <si>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</si>
  <si>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</si>
  <si>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</si>
  <si>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</si>
  <si>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</si>
  <si>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</si>
  <si>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</si>
  <si>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</si>
  <si>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</si>
  <si>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</si>
  <si>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</si>
  <si>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</si>
  <si>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</si>
  <si>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</si>
  <si>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</si>
  <si>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</si>
  <si>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</si>
  <si>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</si>
  <si>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</si>
  <si>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</si>
  <si>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</si>
  <si>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</si>
  <si>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</si>
  <si>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</si>
  <si>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</si>
  <si>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</si>
  <si>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</si>
  <si>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</si>
  <si>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</si>
  <si>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</si>
  <si>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</si>
  <si>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</si>
  <si>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</si>
  <si>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</si>
  <si>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</si>
  <si>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</si>
  <si>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</si>
  <si>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</si>
  <si>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</si>
  <si>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</si>
  <si>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</si>
  <si>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</si>
  <si>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</si>
  <si>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</si>
  <si>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</si>
  <si>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</si>
  <si>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</si>
  <si>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</si>
  <si>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</si>
  <si>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</si>
  <si>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</si>
  <si>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</si>
  <si>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</si>
  <si>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</si>
  <si>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</si>
  <si>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</si>
  <si>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</si>
  <si>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</si>
  <si>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</si>
  <si>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</si>
  <si>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</si>
  <si>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</si>
  <si>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</si>
  <si>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</si>
  <si>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</si>
  <si>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</si>
  <si>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</si>
  <si>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</si>
  <si>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</si>
  <si>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</si>
  <si>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</si>
  <si>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</si>
  <si>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</si>
  <si>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</si>
  <si>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</si>
  <si>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</si>
  <si>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</si>
  <si>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</si>
  <si>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</si>
  <si>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</si>
  <si>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</si>
  <si>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</si>
  <si>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</si>
  <si>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</si>
  <si>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</si>
  <si>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</si>
  <si>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</si>
  <si>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</si>
  <si>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</si>
  <si>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</si>
  <si>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</si>
  <si>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</si>
  <si>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</si>
  <si>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</si>
  <si>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</si>
  <si>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</si>
  <si>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</si>
  <si>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</si>
  <si>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</si>
  <si>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</si>
  <si>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</si>
  <si>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</si>
  <si>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</si>
  <si>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</si>
  <si>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</si>
  <si>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</si>
  <si>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</si>
  <si>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</si>
  <si>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</si>
  <si>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</si>
  <si>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</si>
  <si>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STDs excluding HIV</t>
  </si>
  <si>
    <t>per million estimated killed in 2002 deaths associated with STDs excluding HIV</t>
  </si>
  <si>
    <t>STDs excluding HIV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</si>
</sst>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2"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-0.01068189768081931</c:v>
                </c:pt>
                <c:pt idx="1">
                  <c:v>-0.11953101358385254</c:v>
                </c:pt>
                <c:pt idx="2">
                  <c:v>-0.001625547233233715</c:v>
                </c:pt>
                <c:pt idx="3">
                  <c:v>-0.27667435448408817</c:v>
                </c:pt>
                <c:pt idx="4">
                  <c:v>-0.15453819355768905</c:v>
                </c:pt>
                <c:pt idx="5">
                  <c:v>-28.69578183794698</c:v>
                </c:pt>
                <c:pt idx="6">
                  <c:v>-0.01312885837933686</c:v>
                </c:pt>
                <c:pt idx="7">
                  <c:v>-0.37068034717561105</c:v>
                </c:pt>
                <c:pt idx="8">
                  <c:v>-0.004874312747801257</c:v>
                </c:pt>
                <c:pt idx="9">
                  <c:v>-1.4976431831511974</c:v>
                </c:pt>
                <c:pt idx="10">
                  <c:v>-0.006315203691099058</c:v>
                </c:pt>
                <c:pt idx="11">
                  <c:v>-0.01583334533194508</c:v>
                </c:pt>
                <c:pt idx="12">
                  <c:v>-0.9936660795030505</c:v>
                </c:pt>
                <c:pt idx="13">
                  <c:v>-0.0010809937268866365</c:v>
                </c:pt>
                <c:pt idx="14">
                  <c:v>-2.3425874495724237</c:v>
                </c:pt>
                <c:pt idx="15">
                  <c:v>-0.09385580499428592</c:v>
                </c:pt>
                <c:pt idx="16">
                  <c:v>-10.492006828114825</c:v>
                </c:pt>
                <c:pt idx="17">
                  <c:v>-0.05078438827679607</c:v>
                </c:pt>
                <c:pt idx="18">
                  <c:v>-0.7699774452602623</c:v>
                </c:pt>
                <c:pt idx="19">
                  <c:v>-0.007785732384035404</c:v>
                </c:pt>
                <c:pt idx="20">
                  <c:v>-0.054295721138064135</c:v>
                </c:pt>
                <c:pt idx="21">
                  <c:v>-0.04594083576731134</c:v>
                </c:pt>
                <c:pt idx="22">
                  <c:v>-4.266686242568028</c:v>
                </c:pt>
                <c:pt idx="23">
                  <c:v>-4.248620503189045</c:v>
                </c:pt>
                <c:pt idx="24">
                  <c:v>-0.0004494554777285664</c:v>
                </c:pt>
                <c:pt idx="25">
                  <c:v>-0.004981556470472048</c:v>
                </c:pt>
                <c:pt idx="26">
                  <c:v>-2.1074370362350194</c:v>
                </c:pt>
                <c:pt idx="27">
                  <c:v>-0.3207706364489651</c:v>
                </c:pt>
                <c:pt idx="28">
                  <c:v>-0.007074041326834757</c:v>
                </c:pt>
                <c:pt idx="29">
                  <c:v>-0.05522391763120288</c:v>
                </c:pt>
                <c:pt idx="30">
                  <c:v>-0.0009872321841837284</c:v>
                </c:pt>
                <c:pt idx="31">
                  <c:v>-8.322140644023364</c:v>
                </c:pt>
                <c:pt idx="32">
                  <c:v>-0.07633094912797933</c:v>
                </c:pt>
                <c:pt idx="33">
                  <c:v>-0.690105540577008</c:v>
                </c:pt>
                <c:pt idx="34">
                  <c:v>-7.113589185255066</c:v>
                </c:pt>
                <c:pt idx="35">
                  <c:v>-0.00821000336661104</c:v>
                </c:pt>
                <c:pt idx="36">
                  <c:v>-0.09077539149821234</c:v>
                </c:pt>
                <c:pt idx="37">
                  <c:v>-0.08053393041216839</c:v>
                </c:pt>
                <c:pt idx="38">
                  <c:v>-0.022078120403881796</c:v>
                </c:pt>
                <c:pt idx="39">
                  <c:v>-0.26278402833001024</c:v>
                </c:pt>
                <c:pt idx="40">
                  <c:v>-3.1808063445697172</c:v>
                </c:pt>
                <c:pt idx="41">
                  <c:v>-1.7118548936556905</c:v>
                </c:pt>
                <c:pt idx="42">
                  <c:v>-0.04701659786480006</c:v>
                </c:pt>
                <c:pt idx="43">
                  <c:v>-0.6082898116960003</c:v>
                </c:pt>
                <c:pt idx="44">
                  <c:v>-0.029126840289327827</c:v>
                </c:pt>
                <c:pt idx="45">
                  <c:v>-0.40663273651319365</c:v>
                </c:pt>
                <c:pt idx="46">
                  <c:v>-0.710466326803683</c:v>
                </c:pt>
                <c:pt idx="47">
                  <c:v>-0.008319162287889204</c:v>
                </c:pt>
                <c:pt idx="48">
                  <c:v>-0.03790075015761396</c:v>
                </c:pt>
                <c:pt idx="49">
                  <c:v>-0.5339809554649939</c:v>
                </c:pt>
                <c:pt idx="50">
                  <c:v>-0.007194333154606269</c:v>
                </c:pt>
                <c:pt idx="51">
                  <c:v>-0.03993914031356427</c:v>
                </c:pt>
                <c:pt idx="52">
                  <c:v>-0.1337577183682157</c:v>
                </c:pt>
                <c:pt idx="53">
                  <c:v>-6.084963675829428</c:v>
                </c:pt>
                <c:pt idx="54">
                  <c:v>-0.13207003702077236</c:v>
                </c:pt>
                <c:pt idx="55">
                  <c:v>-1.4750288833019933</c:v>
                </c:pt>
                <c:pt idx="56">
                  <c:v>-2.7290496732108522</c:v>
                </c:pt>
                <c:pt idx="57">
                  <c:v>-0.004818575490466159</c:v>
                </c:pt>
                <c:pt idx="58">
                  <c:v>-5.104745481379581</c:v>
                </c:pt>
                <c:pt idx="59">
                  <c:v>-0.040599471304443746</c:v>
                </c:pt>
                <c:pt idx="60">
                  <c:v>-0.04899232042745583</c:v>
                </c:pt>
                <c:pt idx="61">
                  <c:v>-0.04882426888167135</c:v>
                </c:pt>
                <c:pt idx="62">
                  <c:v>-38.461522398049595</c:v>
                </c:pt>
                <c:pt idx="63">
                  <c:v>-0.004595434324502046</c:v>
                </c:pt>
                <c:pt idx="64">
                  <c:v>-2.938304549970656</c:v>
                </c:pt>
                <c:pt idx="65">
                  <c:v>-22.2512033087321</c:v>
                </c:pt>
                <c:pt idx="66">
                  <c:v>-1.0584019622716383</c:v>
                </c:pt>
                <c:pt idx="67">
                  <c:v>-0.14195985629601449</c:v>
                </c:pt>
                <c:pt idx="68">
                  <c:v>-10.723780354956517</c:v>
                </c:pt>
                <c:pt idx="69">
                  <c:v>-40.7477748724167</c:v>
                </c:pt>
                <c:pt idx="70">
                  <c:v>-0.15074084215693606</c:v>
                </c:pt>
                <c:pt idx="71">
                  <c:v>-0.019169058987134946</c:v>
                </c:pt>
                <c:pt idx="72">
                  <c:v>-2.3638851232305456</c:v>
                </c:pt>
                <c:pt idx="73">
                  <c:v>-0.004638909446329976</c:v>
                </c:pt>
                <c:pt idx="74">
                  <c:v>-4.570839673440075E-05</c:v>
                </c:pt>
                <c:pt idx="75">
                  <c:v>-0.00030278332470609626</c:v>
                </c:pt>
                <c:pt idx="76">
                  <c:v>-0.019798793105347934</c:v>
                </c:pt>
                <c:pt idx="77">
                  <c:v>-0.00878447022668627</c:v>
                </c:pt>
                <c:pt idx="78">
                  <c:v>-0.018499917402615584</c:v>
                </c:pt>
                <c:pt idx="79">
                  <c:v>-3.1385190910301617</c:v>
                </c:pt>
                <c:pt idx="80">
                  <c:v>-0.3796782076239129</c:v>
                </c:pt>
                <c:pt idx="81">
                  <c:v>-0.9130119303352764</c:v>
                </c:pt>
                <c:pt idx="82">
                  <c:v>-0.02019911111899453</c:v>
                </c:pt>
                <c:pt idx="83">
                  <c:v>-0.007040222005896268</c:v>
                </c:pt>
                <c:pt idx="84">
                  <c:v>-0.13236669260500555</c:v>
                </c:pt>
                <c:pt idx="85">
                  <c:v>-4.245532042658375</c:v>
                </c:pt>
                <c:pt idx="86">
                  <c:v>0</c:v>
                </c:pt>
                <c:pt idx="87">
                  <c:v>-1.99930561833348</c:v>
                </c:pt>
                <c:pt idx="88">
                  <c:v>-4.131795555257241</c:v>
                </c:pt>
                <c:pt idx="89">
                  <c:v>-0.656153720598617</c:v>
                </c:pt>
                <c:pt idx="90">
                  <c:v>0</c:v>
                </c:pt>
                <c:pt idx="91">
                  <c:v>-0.055133488725182866</c:v>
                </c:pt>
                <c:pt idx="92">
                  <c:v>0</c:v>
                </c:pt>
                <c:pt idx="93">
                  <c:v>-1.1102230246251565E-16</c:v>
                </c:pt>
                <c:pt idx="94">
                  <c:v>-0.1353709916425747</c:v>
                </c:pt>
                <c:pt idx="95">
                  <c:v>-49.56896295956744</c:v>
                </c:pt>
                <c:pt idx="96">
                  <c:v>-3.0341658576697625</c:v>
                </c:pt>
                <c:pt idx="97">
                  <c:v>-0.012563759919141267</c:v>
                </c:pt>
                <c:pt idx="98">
                  <c:v>-0.033812870202574896</c:v>
                </c:pt>
                <c:pt idx="99">
                  <c:v>-0.43332361198390146</c:v>
                </c:pt>
                <c:pt idx="100">
                  <c:v>-0.004437741637679515</c:v>
                </c:pt>
                <c:pt idx="101">
                  <c:v>-4.2323964203267295</c:v>
                </c:pt>
                <c:pt idx="102">
                  <c:v>-12.32377257888156</c:v>
                </c:pt>
                <c:pt idx="103">
                  <c:v>-0.03712421687167078</c:v>
                </c:pt>
                <c:pt idx="104">
                  <c:v>-0.13991751333177405</c:v>
                </c:pt>
                <c:pt idx="105">
                  <c:v>-0.0292507319863555</c:v>
                </c:pt>
                <c:pt idx="106">
                  <c:v>-0.029136940259075206</c:v>
                </c:pt>
                <c:pt idx="107">
                  <c:v>-0.02054753192596226</c:v>
                </c:pt>
                <c:pt idx="108">
                  <c:v>-0.0032377135280002856</c:v>
                </c:pt>
                <c:pt idx="109">
                  <c:v>0</c:v>
                </c:pt>
                <c:pt idx="110">
                  <c:v>-0.8943801760889674</c:v>
                </c:pt>
                <c:pt idx="111">
                  <c:v>0</c:v>
                </c:pt>
                <c:pt idx="112">
                  <c:v>-1.6040283257905088</c:v>
                </c:pt>
                <c:pt idx="113">
                  <c:v>-0.1055606346347231</c:v>
                </c:pt>
                <c:pt idx="114">
                  <c:v>-0.023441930302608216</c:v>
                </c:pt>
                <c:pt idx="115">
                  <c:v>0</c:v>
                </c:pt>
                <c:pt idx="116">
                  <c:v>-0.0015561676286606207</c:v>
                </c:pt>
                <c:pt idx="117">
                  <c:v>-0.029685881424664218</c:v>
                </c:pt>
                <c:pt idx="118">
                  <c:v>0</c:v>
                </c:pt>
                <c:pt idx="119">
                  <c:v>-0.04677079025151443</c:v>
                </c:pt>
                <c:pt idx="120">
                  <c:v>-8.106093167731657</c:v>
                </c:pt>
                <c:pt idx="121">
                  <c:v>-0.030703589545215015</c:v>
                </c:pt>
                <c:pt idx="122">
                  <c:v>-0.23555010717947322</c:v>
                </c:pt>
                <c:pt idx="123">
                  <c:v>-8.224378839367532</c:v>
                </c:pt>
                <c:pt idx="124">
                  <c:v>-0.006026002880089476</c:v>
                </c:pt>
                <c:pt idx="125">
                  <c:v>-0.38997782008055104</c:v>
                </c:pt>
                <c:pt idx="126">
                  <c:v>-2.734478590994472</c:v>
                </c:pt>
                <c:pt idx="127">
                  <c:v>-0.07155722059915015</c:v>
                </c:pt>
                <c:pt idx="128">
                  <c:v>-0.13487102404379492</c:v>
                </c:pt>
                <c:pt idx="129">
                  <c:v>-0.10218925416110292</c:v>
                </c:pt>
                <c:pt idx="130">
                  <c:v>-21.570030729284156</c:v>
                </c:pt>
                <c:pt idx="131">
                  <c:v>-0.011236520711365605</c:v>
                </c:pt>
                <c:pt idx="132">
                  <c:v>-0.005336294308282863</c:v>
                </c:pt>
                <c:pt idx="133">
                  <c:v>-0.09611311784597955</c:v>
                </c:pt>
                <c:pt idx="134">
                  <c:v>-0.018705713896438714</c:v>
                </c:pt>
                <c:pt idx="135">
                  <c:v>-8.502460718797693</c:v>
                </c:pt>
                <c:pt idx="136">
                  <c:v>-0.002872271240060807</c:v>
                </c:pt>
                <c:pt idx="137">
                  <c:v>-0.06583447638628792</c:v>
                </c:pt>
                <c:pt idx="138">
                  <c:v>-0.054228681532919154</c:v>
                </c:pt>
                <c:pt idx="139">
                  <c:v>-0.0007258851559275303</c:v>
                </c:pt>
                <c:pt idx="140">
                  <c:v>-0.01338014838877677</c:v>
                </c:pt>
                <c:pt idx="141">
                  <c:v>-2.0672598771596498</c:v>
                </c:pt>
                <c:pt idx="142">
                  <c:v>-0.0392294300263627</c:v>
                </c:pt>
                <c:pt idx="143">
                  <c:v>0</c:v>
                </c:pt>
                <c:pt idx="144">
                  <c:v>0</c:v>
                </c:pt>
                <c:pt idx="145">
                  <c:v>-0.027669585222483306</c:v>
                </c:pt>
                <c:pt idx="146">
                  <c:v>-0.3099167007308843</c:v>
                </c:pt>
                <c:pt idx="147">
                  <c:v>-2.6941499733805756</c:v>
                </c:pt>
                <c:pt idx="148">
                  <c:v>-1.4596611769975993</c:v>
                </c:pt>
                <c:pt idx="149">
                  <c:v>-0.0027192215886052695</c:v>
                </c:pt>
                <c:pt idx="150">
                  <c:v>-0.10013242342538575</c:v>
                </c:pt>
                <c:pt idx="151">
                  <c:v>-0.01525262036440056</c:v>
                </c:pt>
                <c:pt idx="152">
                  <c:v>-0.00437327815337013</c:v>
                </c:pt>
                <c:pt idx="153">
                  <c:v>-1.199878452564505</c:v>
                </c:pt>
                <c:pt idx="154">
                  <c:v>0</c:v>
                </c:pt>
                <c:pt idx="155">
                  <c:v>-0.009642510546751248</c:v>
                </c:pt>
                <c:pt idx="156">
                  <c:v>-0.07573367238870077</c:v>
                </c:pt>
                <c:pt idx="157">
                  <c:v>-0.019669432119880703</c:v>
                </c:pt>
                <c:pt idx="158">
                  <c:v>-0.7167864177360599</c:v>
                </c:pt>
                <c:pt idx="159">
                  <c:v>-0.6904507898336885</c:v>
                </c:pt>
                <c:pt idx="160">
                  <c:v>-6.2953486791161595</c:v>
                </c:pt>
                <c:pt idx="161">
                  <c:v>0</c:v>
                </c:pt>
                <c:pt idx="162">
                  <c:v>-0.6321382641294253</c:v>
                </c:pt>
                <c:pt idx="163">
                  <c:v>-1.9519499942817475</c:v>
                </c:pt>
                <c:pt idx="164">
                  <c:v>-0.0043556177657781215</c:v>
                </c:pt>
                <c:pt idx="165">
                  <c:v>0</c:v>
                </c:pt>
                <c:pt idx="166">
                  <c:v>0</c:v>
                </c:pt>
                <c:pt idx="167">
                  <c:v>-0.29339791152905903</c:v>
                </c:pt>
                <c:pt idx="168">
                  <c:v>-0.16555352097056986</c:v>
                </c:pt>
                <c:pt idx="169">
                  <c:v>-0.08882447372228874</c:v>
                </c:pt>
                <c:pt idx="170">
                  <c:v>-0.061792306047608214</c:v>
                </c:pt>
                <c:pt idx="171">
                  <c:v>0</c:v>
                </c:pt>
                <c:pt idx="172">
                  <c:v>-0.015822585047494675</c:v>
                </c:pt>
                <c:pt idx="173">
                  <c:v>-0.2955978258278904</c:v>
                </c:pt>
                <c:pt idx="174">
                  <c:v>-0.02342044192110393</c:v>
                </c:pt>
                <c:pt idx="175">
                  <c:v>-0.013196675345377606</c:v>
                </c:pt>
                <c:pt idx="176">
                  <c:v>-330.97835405167615</c:v>
                </c:pt>
                <c:pt idx="177">
                  <c:v>-0.00908502508315169</c:v>
                </c:pt>
                <c:pt idx="178">
                  <c:v>-0.030315307267987812</c:v>
                </c:pt>
                <c:pt idx="179">
                  <c:v>-0.0033186695105928976</c:v>
                </c:pt>
                <c:pt idx="180">
                  <c:v>0</c:v>
                </c:pt>
                <c:pt idx="181">
                  <c:v>0</c:v>
                </c:pt>
                <c:pt idx="182">
                  <c:v>-0.10236863807959162</c:v>
                </c:pt>
                <c:pt idx="183">
                  <c:v>0</c:v>
                </c:pt>
                <c:pt idx="184">
                  <c:v>0</c:v>
                </c:pt>
                <c:pt idx="185">
                  <c:v>-0.039243306096438</c:v>
                </c:pt>
                <c:pt idx="186">
                  <c:v>0</c:v>
                </c:pt>
                <c:pt idx="187">
                  <c:v>-0.015242776661627044</c:v>
                </c:pt>
                <c:pt idx="188">
                  <c:v>-0.06381661459514554</c:v>
                </c:pt>
                <c:pt idx="189">
                  <c:v>-0.004703143246286179</c:v>
                </c:pt>
                <c:pt idx="190">
                  <c:v>0</c:v>
                </c:pt>
                <c:pt idx="191">
                  <c:v>0</c:v>
                </c:pt>
                <c:pt idx="192">
                  <c:v>-0.02174998307868148</c:v>
                </c:pt>
                <c:pt idx="193">
                  <c:v>0</c:v>
                </c:pt>
                <c:pt idx="194">
                  <c:v>-0.04907994354534617</c:v>
                </c:pt>
                <c:pt idx="195">
                  <c:v>-0.03291341648941648</c:v>
                </c:pt>
                <c:pt idx="196">
                  <c:v>-0.1819037930668035</c:v>
                </c:pt>
                <c:pt idx="197">
                  <c:v>-0.08397788217120805</c:v>
                </c:pt>
                <c:pt idx="198">
                  <c:v>-0.0359039275324583</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0.030643312214401055</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45.66203611071412</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0.6418765391036698</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12.400999948418281</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2.8845942834708125</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0.6462213079255088</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0.5755418991258071</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125.01736811808998</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0.48899943589961997</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2.4382572171072296</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311.8469501040007</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112.93116311699919</c:v>
                </c:pt>
              </c:numLit>
            </c:minus>
            <c:noEndCap val="1"/>
            <c:spPr>
              <a:ln w="38100">
                <a:solidFill>
                  <a:srgbClr val="800000"/>
                </a:solidFill>
              </a:ln>
            </c:spPr>
          </c:errBars>
          <c:xVal>
            <c:numRef>
              <c:f>Graph!$B$69</c:f>
              <c:numCache/>
            </c:numRef>
          </c:xVal>
          <c:yVal>
            <c:numRef>
              <c:f>Graph!$C$69</c:f>
              <c:numCache/>
            </c:numRef>
          </c:yVal>
          <c:smooth val="0"/>
        </c:ser>
        <c:axId val="51017103"/>
        <c:axId val="56500744"/>
      </c:scatterChart>
      <c:valAx>
        <c:axId val="51017103"/>
        <c:scaling>
          <c:orientation val="minMax"/>
          <c:max val="1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56500744"/>
        <c:crossesAt val="7000"/>
        <c:crossBetween val="midCat"/>
        <c:dispUnits/>
        <c:majorUnit val="100"/>
        <c:minorUnit val="40"/>
      </c:valAx>
      <c:valAx>
        <c:axId val="56500744"/>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51017103"/>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15.421875" style="0" customWidth="1"/>
    <col min="6" max="6" width="14.85156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10</v>
      </c>
      <c r="J3" t="s">
        <v>672</v>
      </c>
    </row>
    <row r="4" spans="1:7" ht="12.75" customHeight="1">
      <c r="A4" s="45">
        <v>0</v>
      </c>
      <c r="B4" s="44" t="s">
        <v>429</v>
      </c>
      <c r="C4" s="45"/>
      <c r="D4" s="47" t="s">
        <v>444</v>
      </c>
      <c r="E4" s="47">
        <v>179602.73964926688</v>
      </c>
      <c r="F4" s="44">
        <v>28.77326812708537</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11745.368206165784</v>
      </c>
      <c r="F7" s="20">
        <v>118.64008289056348</v>
      </c>
      <c r="G7" s="20">
        <v>99</v>
      </c>
    </row>
    <row r="8" spans="1:7" ht="12.75" customHeight="1">
      <c r="A8" s="14" t="s">
        <v>446</v>
      </c>
      <c r="B8" s="33" t="s">
        <v>395</v>
      </c>
      <c r="C8" s="14">
        <v>2</v>
      </c>
      <c r="D8" s="14" t="s">
        <v>442</v>
      </c>
      <c r="E8" s="14">
        <v>40764.7289694261</v>
      </c>
      <c r="F8" s="21">
        <v>140.5680309290555</v>
      </c>
      <c r="G8" s="21">
        <v>290</v>
      </c>
    </row>
    <row r="9" spans="1:7" ht="12.75" customHeight="1">
      <c r="A9" s="15" t="s">
        <v>447</v>
      </c>
      <c r="B9" s="34" t="s">
        <v>117</v>
      </c>
      <c r="C9" s="15">
        <v>3</v>
      </c>
      <c r="D9" s="15" t="s">
        <v>441</v>
      </c>
      <c r="E9" s="15">
        <v>42328.87088874562</v>
      </c>
      <c r="F9" s="22">
        <v>95.55049862019328</v>
      </c>
      <c r="G9" s="22">
        <v>443</v>
      </c>
    </row>
    <row r="10" spans="1:7" ht="12.75" customHeight="1">
      <c r="A10" s="16" t="s">
        <v>448</v>
      </c>
      <c r="B10" s="35" t="s">
        <v>396</v>
      </c>
      <c r="C10" s="16">
        <v>4</v>
      </c>
      <c r="D10" s="16" t="s">
        <v>440</v>
      </c>
      <c r="E10" s="16">
        <v>72517.26353815779</v>
      </c>
      <c r="F10" s="23">
        <v>52.20825308722663</v>
      </c>
      <c r="G10" s="23">
        <v>1389</v>
      </c>
    </row>
    <row r="11" spans="1:7" ht="12.75" customHeight="1">
      <c r="A11" s="7" t="s">
        <v>449</v>
      </c>
      <c r="B11" s="36" t="s">
        <v>397</v>
      </c>
      <c r="C11" s="7">
        <v>5</v>
      </c>
      <c r="D11" s="7" t="s">
        <v>439</v>
      </c>
      <c r="E11" s="7">
        <v>7643.969199260097</v>
      </c>
      <c r="F11" s="24">
        <v>13.481427159188884</v>
      </c>
      <c r="G11" s="24">
        <v>567</v>
      </c>
    </row>
    <row r="12" spans="1:7" ht="12.75" customHeight="1">
      <c r="A12" s="10" t="s">
        <v>455</v>
      </c>
      <c r="B12" s="37" t="s">
        <v>398</v>
      </c>
      <c r="C12" s="10">
        <v>6</v>
      </c>
      <c r="D12" s="10" t="s">
        <v>438</v>
      </c>
      <c r="E12" s="10">
        <v>814.0188822773674</v>
      </c>
      <c r="F12" s="25">
        <v>1.9289546973397331</v>
      </c>
      <c r="G12" s="25">
        <v>422</v>
      </c>
    </row>
    <row r="13" spans="1:7" ht="12.75" customHeight="1">
      <c r="A13" s="11" t="s">
        <v>450</v>
      </c>
      <c r="B13" s="38" t="s">
        <v>399</v>
      </c>
      <c r="C13" s="11">
        <v>7</v>
      </c>
      <c r="D13" s="11" t="s">
        <v>437</v>
      </c>
      <c r="E13" s="11">
        <v>1318.3054660002135</v>
      </c>
      <c r="F13" s="26">
        <v>0.9450218394266764</v>
      </c>
      <c r="G13" s="26">
        <v>1395</v>
      </c>
    </row>
    <row r="14" spans="1:7" ht="12.75" customHeight="1">
      <c r="A14" s="13" t="s">
        <v>451</v>
      </c>
      <c r="B14" s="39" t="s">
        <v>70</v>
      </c>
      <c r="C14" s="13">
        <v>8</v>
      </c>
      <c r="D14" s="13" t="s">
        <v>436</v>
      </c>
      <c r="E14" s="13">
        <v>1568.8691744519617</v>
      </c>
      <c r="F14" s="27">
        <v>3.631641607527689</v>
      </c>
      <c r="G14" s="27">
        <v>432</v>
      </c>
    </row>
    <row r="15" spans="1:140" ht="12.75" customHeight="1">
      <c r="A15" s="12" t="s">
        <v>452</v>
      </c>
      <c r="B15" s="40" t="s">
        <v>114</v>
      </c>
      <c r="C15" s="12">
        <v>9</v>
      </c>
      <c r="D15" s="12" t="s">
        <v>435</v>
      </c>
      <c r="E15" s="12">
        <v>323.3191722506367</v>
      </c>
      <c r="F15" s="28">
        <v>1.2340426421780026</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261.5549504309484</v>
      </c>
      <c r="F16" s="29">
        <v>0.6154234127787022</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243.08960996179542</v>
      </c>
      <c r="F17" s="30">
        <v>0.6201265560249883</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73.38159213854041</v>
      </c>
      <c r="F18" s="31">
        <v>0.573293688582347</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4.423151653129307</v>
      </c>
      <c r="F21" s="30">
        <v>0.9829225895842905</v>
      </c>
      <c r="G21" s="30">
        <v>4.5</v>
      </c>
      <c r="H21" s="55">
        <v>0.004423151653129307</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8.23092228193837</v>
      </c>
      <c r="F22" s="30">
        <v>0.9248227283076819</v>
      </c>
      <c r="G22" s="30">
        <v>8.9</v>
      </c>
      <c r="H22" s="55">
        <v>0.008230922281938368</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14.233213228025436</v>
      </c>
      <c r="F23" s="24">
        <v>0.7299083706679711</v>
      </c>
      <c r="G23" s="24">
        <v>19.5</v>
      </c>
      <c r="H23" s="55">
        <v>0.014233213228025437</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15.04870923828318</v>
      </c>
      <c r="F24" s="29">
        <v>0.48078943253300893</v>
      </c>
      <c r="G24" s="29">
        <v>31.3</v>
      </c>
      <c r="H24" s="55">
        <v>0.01504870923828318</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10.615537677508016</v>
      </c>
      <c r="F25" s="30">
        <v>0.6593501663048457</v>
      </c>
      <c r="G25" s="30">
        <v>16.1</v>
      </c>
      <c r="H25" s="55">
        <v>0.010615537677508016</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4.794659758988869</v>
      </c>
      <c r="F26" s="30">
        <v>0.4655009474746475</v>
      </c>
      <c r="G26" s="30">
        <v>10.3</v>
      </c>
      <c r="H26" s="55">
        <v>0.004794659758988869</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0.40541810373329895</v>
      </c>
      <c r="F27" s="30">
        <v>1.3513936791109966</v>
      </c>
      <c r="G27" s="30">
        <v>0.3</v>
      </c>
      <c r="H27" s="55">
        <v>0.00040541810373329897</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186.78607287916793</v>
      </c>
      <c r="F28" s="29">
        <v>0.6418765391036698</v>
      </c>
      <c r="G28" s="29">
        <v>291</v>
      </c>
      <c r="H28" s="55">
        <v>0.18678607287916793</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73.38159213854041</v>
      </c>
      <c r="F29" s="31">
        <v>0.5755418991258071</v>
      </c>
      <c r="G29" s="31">
        <v>127.5</v>
      </c>
      <c r="H29" s="55">
        <v>0.07338159213854041</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4.237521862310911</v>
      </c>
      <c r="F30" s="30">
        <v>1.086544067259208</v>
      </c>
      <c r="G30" s="30">
        <v>3.9</v>
      </c>
      <c r="H30" s="55">
        <v>0.00423752186231091</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0</v>
      </c>
      <c r="F31" s="30">
        <v>0</v>
      </c>
      <c r="G31" s="30">
        <v>7.2</v>
      </c>
      <c r="H31" s="55">
        <v>0</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60.690502262140086</v>
      </c>
      <c r="F32" s="30">
        <v>1.026912051812861</v>
      </c>
      <c r="G32" s="30">
        <v>59.1</v>
      </c>
      <c r="H32" s="55">
        <v>0.06069050226214009</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2.9431427059148803</v>
      </c>
      <c r="F33" s="30">
        <v>0.5659889819067078</v>
      </c>
      <c r="G33" s="30">
        <v>5.2</v>
      </c>
      <c r="H33" s="55">
        <v>0.00294314270591488</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0</v>
      </c>
      <c r="F34" s="30">
        <v>0</v>
      </c>
      <c r="G34" s="30">
        <v>8.1</v>
      </c>
      <c r="H34" s="55">
        <v>0</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0</v>
      </c>
      <c r="F35" s="30">
        <v>0</v>
      </c>
      <c r="G35" s="30">
        <v>0.4</v>
      </c>
      <c r="H35" s="55">
        <v>0</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27.3713698624186</v>
      </c>
      <c r="F36" s="30">
        <v>0.4577152150906121</v>
      </c>
      <c r="G36" s="30">
        <v>59.8</v>
      </c>
      <c r="H36" s="55">
        <v>0.0273713698624186</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7.09705509609236</v>
      </c>
      <c r="F37" s="30">
        <v>1.3142694622393258</v>
      </c>
      <c r="G37" s="30">
        <v>5.4</v>
      </c>
      <c r="H37" s="55">
        <v>0.00709705509609236</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0.9969162792838402</v>
      </c>
      <c r="F38" s="24">
        <v>0.26234638928522114</v>
      </c>
      <c r="G38" s="24">
        <v>3.8</v>
      </c>
      <c r="H38" s="55">
        <v>0.0009969162792838402</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40.29355351812869</v>
      </c>
      <c r="F39" s="30">
        <v>0.48899943589961997</v>
      </c>
      <c r="G39" s="30">
        <v>82.4</v>
      </c>
      <c r="H39" s="55">
        <v>0.04029355351812869</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22.71126874848544</v>
      </c>
      <c r="F40" s="30">
        <v>0.553933384109401</v>
      </c>
      <c r="G40" s="30">
        <v>41</v>
      </c>
      <c r="H40" s="55">
        <v>0.02271126874848544</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38.18970265323043</v>
      </c>
      <c r="F41" s="30">
        <v>0.6641687417953118</v>
      </c>
      <c r="G41" s="30">
        <v>57.5</v>
      </c>
      <c r="H41" s="55">
        <v>0.03818970265323043</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2.038656751718035</v>
      </c>
      <c r="F42" s="25">
        <v>0.3235963097965135</v>
      </c>
      <c r="G42" s="25">
        <v>6.3</v>
      </c>
      <c r="H42" s="55">
        <v>0.002038656751718035</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6.615152875986735</v>
      </c>
      <c r="F43" s="26">
        <v>0.9450218394266764</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6">
        <v>3.931500979989972</v>
      </c>
      <c r="F44" s="30">
        <v>0.3574091799990884</v>
      </c>
      <c r="G44" s="30">
        <v>11</v>
      </c>
      <c r="H44" s="55">
        <v>0.003931500979989972</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2.4600976316869594</v>
      </c>
      <c r="F45" s="24">
        <v>0.5857375313540379</v>
      </c>
      <c r="G45" s="24">
        <v>4.2</v>
      </c>
      <c r="H45" s="55">
        <v>0.0024600976316869593</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7.101095775626232</v>
      </c>
      <c r="F46" s="30">
        <v>0.7101095775626232</v>
      </c>
      <c r="G46" s="30">
        <v>10</v>
      </c>
      <c r="H46" s="55">
        <v>0.007101095775626232</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0</v>
      </c>
      <c r="F47" s="28">
        <v>0</v>
      </c>
      <c r="G47" s="28">
        <v>2</v>
      </c>
      <c r="H47" s="55">
        <v>0</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26.59175196567757</v>
      </c>
      <c r="F48" s="26">
        <v>0.5610074254362357</v>
      </c>
      <c r="G48" s="26">
        <v>47.4</v>
      </c>
      <c r="H48" s="55">
        <v>0.02659175196567757</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0.9830078168496538</v>
      </c>
      <c r="F49" s="27">
        <v>3.276692722832179</v>
      </c>
      <c r="G49" s="27">
        <v>0.3</v>
      </c>
      <c r="H49" s="55">
        <v>0.0009830078168496538</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0</v>
      </c>
      <c r="F50" s="28">
        <v>0</v>
      </c>
      <c r="G50" s="28">
        <v>0.8</v>
      </c>
      <c r="H50" s="55">
        <v>0</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0</v>
      </c>
      <c r="F51" s="30">
        <v>0</v>
      </c>
      <c r="G51" s="30">
        <v>0.4</v>
      </c>
      <c r="H51" s="55">
        <v>0</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1.9491688700321792</v>
      </c>
      <c r="F52" s="28">
        <v>0.1910949872580568</v>
      </c>
      <c r="G52" s="28">
        <v>10.2</v>
      </c>
      <c r="H52" s="55">
        <v>0.0019491688700321792</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0</v>
      </c>
      <c r="F53" s="24">
        <v>0</v>
      </c>
      <c r="G53" s="24">
        <v>0.3</v>
      </c>
      <c r="H53" s="55">
        <v>0</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49.39627910332188</v>
      </c>
      <c r="F54" s="27">
        <v>1.2999020816663653</v>
      </c>
      <c r="G54" s="27">
        <v>38</v>
      </c>
      <c r="H54" s="55">
        <v>0.04939627910332188</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0</v>
      </c>
      <c r="F55" s="21">
        <v>0</v>
      </c>
      <c r="G55" s="21">
        <v>0.1</v>
      </c>
      <c r="H55" s="55">
        <v>0</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0.8365527122379747</v>
      </c>
      <c r="F56" s="28">
        <v>0.6435020863369035</v>
      </c>
      <c r="G56" s="28">
        <v>1.3</v>
      </c>
      <c r="H56" s="55">
        <v>0.0008365527122379747</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10.35917433758099</v>
      </c>
      <c r="F57" s="28">
        <v>0.2683723921653106</v>
      </c>
      <c r="G57" s="28">
        <v>38.6</v>
      </c>
      <c r="H57" s="55">
        <v>0.01035917433758099</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3.7714200196819756</v>
      </c>
      <c r="F58" s="28">
        <v>0.38095151713959347</v>
      </c>
      <c r="G58" s="28">
        <v>9.9</v>
      </c>
      <c r="H58" s="55">
        <v>0.0037714200196819754</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0</v>
      </c>
      <c r="F59" s="27">
        <v>0</v>
      </c>
      <c r="G59" s="27">
        <v>0.042</v>
      </c>
      <c r="H59" s="55">
        <v>0</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0.5737931501362413</v>
      </c>
      <c r="F60" s="25">
        <v>0.8197045001946305</v>
      </c>
      <c r="G60" s="25">
        <v>0.7</v>
      </c>
      <c r="H60" s="55">
        <v>0.0005737931501362413</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3.91036679881548</v>
      </c>
      <c r="F61" s="28">
        <v>1.117247656804423</v>
      </c>
      <c r="G61" s="28">
        <v>3.5</v>
      </c>
      <c r="H61" s="55">
        <v>0.00391036679881548</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1.0335479611469196</v>
      </c>
      <c r="F62" s="28">
        <v>0.1913977705827629</v>
      </c>
      <c r="G62" s="28">
        <v>5.4</v>
      </c>
      <c r="H62" s="55">
        <v>0.0010335479611469195</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29.458341526150512</v>
      </c>
      <c r="F63" s="27">
        <v>1.8883552260352894</v>
      </c>
      <c r="G63" s="27">
        <v>15.6</v>
      </c>
      <c r="H63" s="55">
        <v>0.02945834152615051</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1.39299890849666</v>
      </c>
      <c r="F64" s="25">
        <v>0.5804162118736084</v>
      </c>
      <c r="G64" s="25">
        <v>2.4</v>
      </c>
      <c r="H64" s="55">
        <v>0.0013929989084966602</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5.605586683049814</v>
      </c>
      <c r="F65" s="27">
        <v>1.3672162641584913</v>
      </c>
      <c r="G65" s="27">
        <v>4.1</v>
      </c>
      <c r="H65" s="55">
        <v>0.005605586683049814</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10.793311793481658</v>
      </c>
      <c r="F66" s="27">
        <v>3.1745034686710762</v>
      </c>
      <c r="G66" s="27">
        <v>3.4</v>
      </c>
      <c r="H66" s="55">
        <v>0.010793311793481659</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0</v>
      </c>
      <c r="F67" s="25">
        <v>0</v>
      </c>
      <c r="G67" s="25">
        <v>0.6</v>
      </c>
      <c r="H67" s="55">
        <v>0</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0</v>
      </c>
      <c r="F68" s="28">
        <v>0</v>
      </c>
      <c r="G68" s="28">
        <v>4.4</v>
      </c>
      <c r="H68" s="55">
        <v>0</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2.254538310573116</v>
      </c>
      <c r="F69" s="25">
        <v>0.777427003645902</v>
      </c>
      <c r="G69" s="25">
        <v>2.9</v>
      </c>
      <c r="H69" s="55">
        <v>0.0022545383105731158</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2.9920454218562624</v>
      </c>
      <c r="F70" s="28">
        <v>1.300889313850549</v>
      </c>
      <c r="G70" s="28">
        <v>2.3</v>
      </c>
      <c r="H70" s="55">
        <v>0.0029920454218562626</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1.6282742085180988</v>
      </c>
      <c r="F71" s="29">
        <v>5.427580695060329</v>
      </c>
      <c r="G71" s="29">
        <v>0.3</v>
      </c>
      <c r="H71" s="55">
        <v>0.0016282742085180987</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28.630461843950993</v>
      </c>
      <c r="F72" s="27">
        <v>2.533669189730176</v>
      </c>
      <c r="G72" s="27">
        <v>11.3</v>
      </c>
      <c r="H72" s="55">
        <v>0.028630461843950992</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58.06112293434022</v>
      </c>
      <c r="F73" s="29">
        <v>0.569226695434708</v>
      </c>
      <c r="G73" s="29">
        <v>102</v>
      </c>
      <c r="H73" s="55">
        <v>0.058061122934340216</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1.034972532805043</v>
      </c>
      <c r="F74" s="27">
        <v>0.7961327175423407</v>
      </c>
      <c r="G74" s="27">
        <v>1.3</v>
      </c>
      <c r="H74" s="55">
        <v>0.001034972532805043</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0.5775025799793602</v>
      </c>
      <c r="F75" s="27">
        <v>5.775025799793601</v>
      </c>
      <c r="G75" s="27">
        <v>0.1</v>
      </c>
      <c r="H75" s="55">
        <v>0.0005775025799793601</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6.957513916659992</v>
      </c>
      <c r="F76" s="28">
        <v>0.869689239582499</v>
      </c>
      <c r="G76" s="28">
        <v>8</v>
      </c>
      <c r="H76" s="55">
        <v>0.006957513916659992</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93.12049047206581</v>
      </c>
      <c r="F77" s="25">
        <v>0.6462213079255088</v>
      </c>
      <c r="G77" s="25">
        <v>144.1</v>
      </c>
      <c r="H77" s="55">
        <v>0.09312049047206582</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47.197581659756615</v>
      </c>
      <c r="F78" s="22">
        <v>8.740292899954929</v>
      </c>
      <c r="G78" s="22">
        <v>5.4</v>
      </c>
      <c r="H78" s="55">
        <v>0.04719758165975661</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115.6629812007439</v>
      </c>
      <c r="F79" s="24">
        <v>4.819290883364329</v>
      </c>
      <c r="G79" s="24">
        <v>24</v>
      </c>
      <c r="H79" s="55">
        <v>0.1156629812007439</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0</v>
      </c>
      <c r="F80" s="28">
        <v>0</v>
      </c>
      <c r="G80" s="28">
        <v>2</v>
      </c>
      <c r="H80" s="55">
        <v>0</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0.13701219151937163</v>
      </c>
      <c r="F81" s="27">
        <v>0.04419748113528117</v>
      </c>
      <c r="G81" s="27">
        <v>3.1</v>
      </c>
      <c r="H81" s="55">
        <v>0.00013701219151937165</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2.1844201754342722</v>
      </c>
      <c r="F82" s="28">
        <v>0.2206485025691184</v>
      </c>
      <c r="G82" s="28">
        <v>9.9</v>
      </c>
      <c r="H82" s="55">
        <v>0.0021844201754342724</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0.0738183697549464</v>
      </c>
      <c r="F83" s="24">
        <v>0.738183697549464</v>
      </c>
      <c r="G83" s="24">
        <v>0.1</v>
      </c>
      <c r="H83" s="55">
        <v>7.38183697549464E-05</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0.451893886783468</v>
      </c>
      <c r="F84" s="21">
        <v>0.37657823898622333</v>
      </c>
      <c r="G84" s="21">
        <v>1.2</v>
      </c>
      <c r="H84" s="55">
        <v>0.000451893886783468</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5.621236481259213</v>
      </c>
      <c r="F85" s="28">
        <v>1.8133020907287782</v>
      </c>
      <c r="G85" s="28">
        <v>3.1</v>
      </c>
      <c r="H85" s="55">
        <v>0.005621236481259213</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0</v>
      </c>
      <c r="F86" s="28">
        <v>0</v>
      </c>
      <c r="G86" s="28">
        <v>4.1</v>
      </c>
      <c r="H86" s="55">
        <v>0</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3.2867200844315456</v>
      </c>
      <c r="F87" s="27">
        <v>8.216800211078864</v>
      </c>
      <c r="G87" s="27">
        <v>0.4</v>
      </c>
      <c r="H87" s="55">
        <v>0.0032867200844315454</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54.82192435718593</v>
      </c>
      <c r="F88" s="27">
        <v>2.1754731887772194</v>
      </c>
      <c r="G88" s="27">
        <v>25.2</v>
      </c>
      <c r="H88" s="55">
        <v>0.05482192435718593</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18.175031569111002</v>
      </c>
      <c r="F89" s="28">
        <v>0.8113853379067413</v>
      </c>
      <c r="G89" s="28">
        <v>22.4</v>
      </c>
      <c r="H89" s="55">
        <v>0.018175031569111003</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83.2311256291457</v>
      </c>
      <c r="F90" s="28">
        <v>1.7020680087759856</v>
      </c>
      <c r="G90" s="28">
        <v>48.9</v>
      </c>
      <c r="H90" s="55">
        <v>0.0832311256291457</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0.2782225645391221</v>
      </c>
      <c r="F91" s="27">
        <v>2.782225645391221</v>
      </c>
      <c r="G91" s="27">
        <v>0.1</v>
      </c>
      <c r="H91" s="55">
        <v>0.0002782225645391221</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508.5539721759043</v>
      </c>
      <c r="F92" s="27">
        <v>2.8845942834708125</v>
      </c>
      <c r="G92" s="27">
        <v>176.3</v>
      </c>
      <c r="H92" s="55">
        <v>0.5085539721759043</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182.0112124977858</v>
      </c>
      <c r="F93" s="27">
        <v>4.1841658045468</v>
      </c>
      <c r="G93" s="27">
        <v>43.5</v>
      </c>
      <c r="H93" s="55">
        <v>0.18201121249778582</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0.115710587706617</v>
      </c>
      <c r="F94" s="25">
        <v>0.041325209895220365</v>
      </c>
      <c r="G94" s="25">
        <v>2.8</v>
      </c>
      <c r="H94" s="55">
        <v>0.000115710587706617</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0.10096655624631302</v>
      </c>
      <c r="F95" s="24">
        <v>0.504832781231565</v>
      </c>
      <c r="G95" s="24">
        <v>0.2</v>
      </c>
      <c r="H95" s="55">
        <v>0.00010096655624631303</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359.4130259907209</v>
      </c>
      <c r="F96" s="24">
        <v>5.778344469304194</v>
      </c>
      <c r="G96" s="24">
        <v>62.2</v>
      </c>
      <c r="H96" s="55">
        <v>0.3594130259907209</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10.07182680783018</v>
      </c>
      <c r="F97" s="25">
        <v>0.42858837480128426</v>
      </c>
      <c r="G97" s="25">
        <v>23.5</v>
      </c>
      <c r="H97" s="55">
        <v>0.010071826807830178</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26.38902069593257</v>
      </c>
      <c r="F98" s="25">
        <v>1.7025174642537142</v>
      </c>
      <c r="G98" s="25">
        <v>15.5</v>
      </c>
      <c r="H98" s="55">
        <v>0.026389020695932568</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3.676366341466015</v>
      </c>
      <c r="F99" s="27">
        <v>1.4139870544100057</v>
      </c>
      <c r="G99" s="27">
        <v>2.6</v>
      </c>
      <c r="H99" s="55">
        <v>0.0036763663414660147</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33.335599035278214</v>
      </c>
      <c r="F100" s="25">
        <v>9.259888620910615</v>
      </c>
      <c r="G100" s="25">
        <v>3.6</v>
      </c>
      <c r="H100" s="55">
        <v>0.03333559903527821</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1.289513254253653</v>
      </c>
      <c r="F101" s="24">
        <v>1.611891567817066</v>
      </c>
      <c r="G101" s="24">
        <v>0.8</v>
      </c>
      <c r="H101" s="55">
        <v>0.001289513254253653</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3.3517440961478675</v>
      </c>
      <c r="F102" s="25">
        <v>1.081207772950925</v>
      </c>
      <c r="G102" s="25">
        <v>3.1</v>
      </c>
      <c r="H102" s="55">
        <v>0.0033517440961478677</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57.93627252045457</v>
      </c>
      <c r="F103" s="24">
        <v>0.7371027038225774</v>
      </c>
      <c r="G103" s="24">
        <v>78.6</v>
      </c>
      <c r="H103" s="55">
        <v>0.05793627252045457</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16.227287294480966</v>
      </c>
      <c r="F104" s="23">
        <v>54.09095764826989</v>
      </c>
      <c r="G104" s="23">
        <v>0.3</v>
      </c>
      <c r="H104" s="55">
        <v>0.016227287294480967</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43.457113300150304</v>
      </c>
      <c r="F105" s="27">
        <v>1.6215340783638172</v>
      </c>
      <c r="G105" s="27">
        <v>26.8</v>
      </c>
      <c r="H105" s="55">
        <v>0.043457113300150306</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26.847044236948314</v>
      </c>
      <c r="F106" s="25">
        <v>5.593134216030899</v>
      </c>
      <c r="G106" s="25">
        <v>4.8</v>
      </c>
      <c r="H106" s="55">
        <v>0.026847044236948312</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0</v>
      </c>
      <c r="F107" s="27">
        <v>0</v>
      </c>
      <c r="G107" s="27">
        <v>0.1</v>
      </c>
      <c r="H107" s="55">
        <v>0</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171.40948236263824</v>
      </c>
      <c r="F108" s="28">
        <v>2.4382572171072296</v>
      </c>
      <c r="G108" s="28">
        <v>70.3</v>
      </c>
      <c r="H108" s="55">
        <v>0.17140948236263825</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27.444662907841902</v>
      </c>
      <c r="F109" s="27">
        <v>4.814853141726649</v>
      </c>
      <c r="G109" s="27">
        <v>5.7</v>
      </c>
      <c r="H109" s="55">
        <v>0.0274446629078419</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2.117092603073708</v>
      </c>
      <c r="F110" s="25">
        <v>0.39945143454220905</v>
      </c>
      <c r="G110" s="25">
        <v>5.3</v>
      </c>
      <c r="H110" s="55">
        <v>0.002117092603073708</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0</v>
      </c>
      <c r="F111" s="25">
        <v>0</v>
      </c>
      <c r="G111" s="25">
        <v>8.3</v>
      </c>
      <c r="H111" s="55">
        <v>0</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86.138041008881</v>
      </c>
      <c r="F112" s="22">
        <v>8.880210413286703</v>
      </c>
      <c r="G112" s="22">
        <v>9.7</v>
      </c>
      <c r="H112" s="55">
        <v>0.086138041008881</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0</v>
      </c>
      <c r="F113" s="27">
        <v>0</v>
      </c>
      <c r="G113" s="27">
        <v>0.1</v>
      </c>
      <c r="H113" s="55">
        <v>0</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39.68002498642793</v>
      </c>
      <c r="F114" s="26">
        <v>0.030643312214401055</v>
      </c>
      <c r="G114" s="26">
        <v>1294.9</v>
      </c>
      <c r="H114" s="55">
        <v>0.039680024986427934</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0</v>
      </c>
      <c r="F115" s="27">
        <v>0</v>
      </c>
      <c r="G115" s="27">
        <v>0.1</v>
      </c>
      <c r="H115" s="55">
        <v>0</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66.11000550511405</v>
      </c>
      <c r="F116" s="23">
        <v>3.4978838891594735</v>
      </c>
      <c r="G116" s="23">
        <v>18.9</v>
      </c>
      <c r="H116" s="55">
        <v>0.06611000550511405</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0</v>
      </c>
      <c r="F117" s="25">
        <v>0</v>
      </c>
      <c r="G117" s="25">
        <v>5.2</v>
      </c>
      <c r="H117" s="55">
        <v>0</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28.94344789036842</v>
      </c>
      <c r="F118" s="27">
        <v>3.365517196554468</v>
      </c>
      <c r="G118" s="27">
        <v>8.6</v>
      </c>
      <c r="H118" s="55">
        <v>0.028943447890368422</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0.525452935404351</v>
      </c>
      <c r="F119" s="27">
        <v>1.75150978468117</v>
      </c>
      <c r="G119" s="27">
        <v>0.3</v>
      </c>
      <c r="H119" s="55">
        <v>0.000525452935404351</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7.43861884197806</v>
      </c>
      <c r="F120" s="27">
        <v>0.5811420970295359</v>
      </c>
      <c r="G120" s="27">
        <v>12.8</v>
      </c>
      <c r="H120" s="55">
        <v>0.0074386188419780595</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9.555151790623855</v>
      </c>
      <c r="F121" s="25">
        <v>0.14031059898126072</v>
      </c>
      <c r="G121" s="25">
        <v>68.1</v>
      </c>
      <c r="H121" s="55">
        <v>0.009555151790623854</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6.558445970955092</v>
      </c>
      <c r="F122" s="25">
        <v>1.9289546973397331</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13">
        <v>0.05756497415749183</v>
      </c>
      <c r="F123" s="27">
        <v>0.008994527212108097</v>
      </c>
      <c r="G123" s="27">
        <v>6.4</v>
      </c>
      <c r="H123" s="55">
        <v>5.756497415749183E-05</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6.808158498086338</v>
      </c>
      <c r="F124" s="27">
        <v>8.510198122607923</v>
      </c>
      <c r="G124" s="27">
        <v>0.8</v>
      </c>
      <c r="H124" s="55">
        <v>0.006808158498086338</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3.7923309734747193</v>
      </c>
      <c r="F125" s="22">
        <v>7.5846619469494385</v>
      </c>
      <c r="G125" s="22">
        <v>0.5</v>
      </c>
      <c r="H125" s="55">
        <v>0.0037923309734747192</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25.748894635855507</v>
      </c>
      <c r="F126" s="25">
        <v>1.4798215307962936</v>
      </c>
      <c r="G126" s="25">
        <v>17.4</v>
      </c>
      <c r="H126" s="55">
        <v>0.02574889463585551</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30.552285349271827</v>
      </c>
      <c r="F127" s="25">
        <v>1.188804877403573</v>
      </c>
      <c r="G127" s="25">
        <v>25.7</v>
      </c>
      <c r="H127" s="55">
        <v>0.03055228534927183</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2124.7917959339807</v>
      </c>
      <c r="F128" s="22">
        <v>67.88472191482366</v>
      </c>
      <c r="G128" s="22">
        <v>31.3</v>
      </c>
      <c r="H128" s="55">
        <v>2.1247917959339806</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58.59892467978361</v>
      </c>
      <c r="F129" s="20">
        <v>117.19784935956721</v>
      </c>
      <c r="G129" s="20">
        <v>0.5</v>
      </c>
      <c r="H129" s="55">
        <v>0.05859892467978361</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34.1204370313884</v>
      </c>
      <c r="F130" s="25">
        <v>6.690281770860471</v>
      </c>
      <c r="G130" s="25">
        <v>5.1</v>
      </c>
      <c r="H130" s="55">
        <v>0.034120437031388395</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2692.257088801609</v>
      </c>
      <c r="F131" s="24">
        <v>12.400999948418281</v>
      </c>
      <c r="G131" s="24">
        <v>217.1</v>
      </c>
      <c r="H131" s="55">
        <v>2.692257088801609</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1018.0172465230602</v>
      </c>
      <c r="F132" s="24">
        <v>12.67767430290237</v>
      </c>
      <c r="G132" s="24">
        <v>80.3</v>
      </c>
      <c r="H132" s="55">
        <v>1.0180172465230601</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10.888085995036516</v>
      </c>
      <c r="F133" s="28">
        <v>2.5321130221015156</v>
      </c>
      <c r="G133" s="28">
        <v>4.3</v>
      </c>
      <c r="H133" s="55">
        <v>0.010888085995036515</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23.86659464111379</v>
      </c>
      <c r="F134" s="27">
        <v>2.7751854233853246</v>
      </c>
      <c r="G134" s="27">
        <v>8.6</v>
      </c>
      <c r="H134" s="55">
        <v>0.02386659464111379</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20.66610084379381</v>
      </c>
      <c r="F135" s="27">
        <v>3.0391324770285015</v>
      </c>
      <c r="G135" s="27">
        <v>6.8</v>
      </c>
      <c r="H135" s="55">
        <v>0.02066610084379381</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110.5454751485104</v>
      </c>
      <c r="F136" s="25">
        <v>17.829915346533937</v>
      </c>
      <c r="G136" s="25">
        <v>6.2</v>
      </c>
      <c r="H136" s="55">
        <v>0.1105454751485104</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22.32342266699122</v>
      </c>
      <c r="F137" s="26">
        <v>8.585931794996624</v>
      </c>
      <c r="G137" s="26">
        <v>2.6</v>
      </c>
      <c r="H137" s="55">
        <v>0.02232342266699122</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5.333731955400563</v>
      </c>
      <c r="F138" s="27">
        <v>1.0063645198868987</v>
      </c>
      <c r="G138" s="27">
        <v>5.3</v>
      </c>
      <c r="H138" s="55">
        <v>0.005333731955400563</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1761.0462030255683</v>
      </c>
      <c r="F139" s="21">
        <v>39.309067031820724</v>
      </c>
      <c r="G139" s="21">
        <v>44.8</v>
      </c>
      <c r="H139" s="55">
        <v>1.7610462030255682</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1609.0208816349939</v>
      </c>
      <c r="F140" s="22">
        <v>22.82299122886516</v>
      </c>
      <c r="G140" s="22">
        <v>70.5</v>
      </c>
      <c r="H140" s="55">
        <v>1.6090208816349938</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78.57986297477348</v>
      </c>
      <c r="F141" s="27">
        <v>6.548321914564457</v>
      </c>
      <c r="G141" s="27">
        <v>12</v>
      </c>
      <c r="H141" s="55">
        <v>0.07857986297477347</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11.232208619488405</v>
      </c>
      <c r="F142" s="20">
        <v>8.640160476529543</v>
      </c>
      <c r="G142" s="20">
        <v>1.3</v>
      </c>
      <c r="H142" s="55">
        <v>0.011232208619488405</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74.89646632283103</v>
      </c>
      <c r="F143" s="20">
        <v>374.48233161415516</v>
      </c>
      <c r="G143" s="20">
        <v>0.2</v>
      </c>
      <c r="H143" s="55">
        <v>0.07489646632283103</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0.002319454723164988</v>
      </c>
      <c r="F144" s="24">
        <v>0.004638909446329976</v>
      </c>
      <c r="G144" s="24">
        <v>0.5</v>
      </c>
      <c r="H144" s="55">
        <v>2.319454723164988E-06</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80.80074195980208</v>
      </c>
      <c r="F145" s="22">
        <v>2.6844100318871122</v>
      </c>
      <c r="G145" s="22">
        <v>30.1</v>
      </c>
      <c r="H145" s="55">
        <v>0.08080074195980208</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8.289872749040875</v>
      </c>
      <c r="F146" s="21">
        <v>4.144936374520437</v>
      </c>
      <c r="G146" s="21">
        <v>2</v>
      </c>
      <c r="H146" s="55">
        <v>0.008289872749040875</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47922.30689819447</v>
      </c>
      <c r="F147" s="23">
        <v>45.66203611071412</v>
      </c>
      <c r="G147" s="23">
        <v>1049.5</v>
      </c>
      <c r="H147" s="55">
        <v>47.92230689819446</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3.8660464863985253</v>
      </c>
      <c r="F148" s="21">
        <v>2.147803603554736</v>
      </c>
      <c r="G148" s="21">
        <v>1.8</v>
      </c>
      <c r="H148" s="55">
        <v>0.0038660464863985253</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0.004311657426249873</v>
      </c>
      <c r="F149" s="24">
        <v>0.021558287131249364</v>
      </c>
      <c r="G149" s="24">
        <v>0.2</v>
      </c>
      <c r="H149" s="55">
        <v>4.311657426249873E-06</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53.367245662958844</v>
      </c>
      <c r="F150" s="24">
        <v>3.8671917147071624</v>
      </c>
      <c r="G150" s="24">
        <v>13.8</v>
      </c>
      <c r="H150" s="55">
        <v>0.05336724566295884</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374.3963986496157</v>
      </c>
      <c r="F151" s="22">
        <v>18.26323895851784</v>
      </c>
      <c r="G151" s="22">
        <v>20.5</v>
      </c>
      <c r="H151" s="55">
        <v>0.3743963986496157</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2370.462566076481</v>
      </c>
      <c r="F152" s="24">
        <v>48.47571709767855</v>
      </c>
      <c r="G152" s="24">
        <v>48.9</v>
      </c>
      <c r="H152" s="55">
        <v>2.370462566076481</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338.64050723959235</v>
      </c>
      <c r="F153" s="24">
        <v>60.47151914992721</v>
      </c>
      <c r="G153" s="24">
        <v>5.6</v>
      </c>
      <c r="H153" s="55">
        <v>0.3386405072395923</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79.60349142325677</v>
      </c>
      <c r="F154" s="23">
        <v>36.183405192389436</v>
      </c>
      <c r="G154" s="23">
        <v>2.2</v>
      </c>
      <c r="H154" s="55">
        <v>0.07960349142325678</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525.6565548416291</v>
      </c>
      <c r="F155" s="24">
        <v>95.57391906211438</v>
      </c>
      <c r="G155" s="24">
        <v>5.5</v>
      </c>
      <c r="H155" s="55">
        <v>0.5256565548416291</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15.47434336779037</v>
      </c>
      <c r="F156" s="21">
        <v>22.1062048111291</v>
      </c>
      <c r="G156" s="21">
        <v>0.7</v>
      </c>
      <c r="H156" s="55">
        <v>0.015474343367790369</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36.598839030786166</v>
      </c>
      <c r="F157" s="21">
        <v>33.27167184616924</v>
      </c>
      <c r="G157" s="21">
        <v>1.1</v>
      </c>
      <c r="H157" s="55">
        <v>0.036598839030786166</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2703.0402236307314</v>
      </c>
      <c r="F158" s="23">
        <v>18.797219913982833</v>
      </c>
      <c r="G158" s="23">
        <v>143.8</v>
      </c>
      <c r="H158" s="55">
        <v>2.7030402236307314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187.48706058689896</v>
      </c>
      <c r="F159" s="22">
        <v>5.698694850665622</v>
      </c>
      <c r="G159" s="22">
        <v>32.9</v>
      </c>
      <c r="H159" s="55">
        <v>0.18748706058689896</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848.0001373488502</v>
      </c>
      <c r="F160" s="23">
        <v>34.471550298733746</v>
      </c>
      <c r="G160" s="23">
        <v>24.6</v>
      </c>
      <c r="H160" s="55">
        <v>0.8480001373488503</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3374.9631481341385</v>
      </c>
      <c r="F161" s="22">
        <v>214.9658056136394</v>
      </c>
      <c r="G161" s="22">
        <v>15.7</v>
      </c>
      <c r="H161" s="55">
        <v>3.3749631481341384</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20881.975494760885</v>
      </c>
      <c r="F162" s="23">
        <v>139.30604065884512</v>
      </c>
      <c r="G162" s="23">
        <v>149.9</v>
      </c>
      <c r="H162" s="55">
        <v>20.881975494760887</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399.468911709342</v>
      </c>
      <c r="F163" s="22">
        <v>83.22268993944625</v>
      </c>
      <c r="G163" s="22">
        <v>4.8</v>
      </c>
      <c r="H163" s="55">
        <v>0.399468911709342</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54.98929116926779</v>
      </c>
      <c r="F164" s="20">
        <v>15.274803102574385</v>
      </c>
      <c r="G164" s="20">
        <v>3.6</v>
      </c>
      <c r="H164" s="55">
        <v>0.05498929116926779</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8.108885593792378</v>
      </c>
      <c r="F165" s="21">
        <v>4.504936440995765</v>
      </c>
      <c r="G165" s="21">
        <v>1.8</v>
      </c>
      <c r="H165" s="55">
        <v>0.008108885593792378</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1617.5978892563485</v>
      </c>
      <c r="F166" s="21">
        <v>64.70391557025394</v>
      </c>
      <c r="G166" s="21">
        <v>25</v>
      </c>
      <c r="H166" s="55">
        <v>1.6175978892563485</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245.3491233428281</v>
      </c>
      <c r="F167" s="21">
        <v>19.167900261158444</v>
      </c>
      <c r="G167" s="21">
        <v>12.8</v>
      </c>
      <c r="H167" s="55">
        <v>0.2453491233428281</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539.9040088876433</v>
      </c>
      <c r="F168" s="21">
        <v>17.13980980595693</v>
      </c>
      <c r="G168" s="21">
        <v>31.5</v>
      </c>
      <c r="H168" s="55">
        <v>0.5399040088876432</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24.31728476810906</v>
      </c>
      <c r="F169" s="25">
        <v>1.259962941352801</v>
      </c>
      <c r="G169" s="25">
        <v>19.3</v>
      </c>
      <c r="H169" s="55">
        <v>0.02431728476810906</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264.7347975928684</v>
      </c>
      <c r="F170" s="21">
        <v>15.664780922654936</v>
      </c>
      <c r="G170" s="21">
        <v>16.9</v>
      </c>
      <c r="H170" s="55">
        <v>0.2647347975928684</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15114.599805477079</v>
      </c>
      <c r="F171" s="22">
        <v>125.01736811808998</v>
      </c>
      <c r="G171" s="22">
        <v>120.9</v>
      </c>
      <c r="H171" s="55">
        <v>15.114599805477079</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470.4051029910178</v>
      </c>
      <c r="F172" s="22">
        <v>168.0018224967921</v>
      </c>
      <c r="G172" s="22">
        <v>2.8</v>
      </c>
      <c r="H172" s="55">
        <v>0.47040510299101784</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432.3395683271142</v>
      </c>
      <c r="F173" s="27">
        <v>52.72433760086759</v>
      </c>
      <c r="G173" s="27">
        <v>8.2</v>
      </c>
      <c r="H173" s="55">
        <v>0.4323395683271142</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9.569938267683794</v>
      </c>
      <c r="F174" s="21">
        <v>13.67134038240542</v>
      </c>
      <c r="G174" s="21">
        <v>0.7</v>
      </c>
      <c r="H174" s="55">
        <v>0.009569938267683794</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64.09419397401716</v>
      </c>
      <c r="F175" s="22">
        <v>45.78156712429797</v>
      </c>
      <c r="G175" s="22">
        <v>1.4</v>
      </c>
      <c r="H175" s="55">
        <v>0.06409419397401715</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100.66231471375033</v>
      </c>
      <c r="F176" s="21">
        <v>25.165578678437583</v>
      </c>
      <c r="G176" s="21">
        <v>4</v>
      </c>
      <c r="H176" s="55">
        <v>0.10066231471375034</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1179.5830136031047</v>
      </c>
      <c r="F177" s="22">
        <v>119.14979935384896</v>
      </c>
      <c r="G177" s="22">
        <v>9.9</v>
      </c>
      <c r="H177" s="55">
        <v>1.1795830136031047</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93.10748438581027</v>
      </c>
      <c r="F178" s="24">
        <v>133.01069197972896</v>
      </c>
      <c r="G178" s="24">
        <v>0.7</v>
      </c>
      <c r="H178" s="55">
        <v>0.09310748438581026</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1069.6948403231154</v>
      </c>
      <c r="F179" s="20">
        <v>128.87889642447172</v>
      </c>
      <c r="G179" s="20">
        <v>8.3</v>
      </c>
      <c r="H179" s="55">
        <v>1.0696948403231155</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347.8986341716683</v>
      </c>
      <c r="F180" s="22">
        <v>41.416504068055744</v>
      </c>
      <c r="G180" s="22">
        <v>8.4</v>
      </c>
      <c r="H180" s="55">
        <v>0.3478986341716683</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1731.0347151532596</v>
      </c>
      <c r="F181" s="22">
        <v>262.27798714443327</v>
      </c>
      <c r="G181" s="22">
        <v>6.6</v>
      </c>
      <c r="H181" s="55">
        <v>1.7310347151532597</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12483.896252108809</v>
      </c>
      <c r="F182" s="21">
        <v>343.9089876613997</v>
      </c>
      <c r="G182" s="21">
        <v>36.3</v>
      </c>
      <c r="H182" s="55">
        <v>12.483896252108808</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2005.5284224960174</v>
      </c>
      <c r="F183" s="22">
        <v>122.28831844487912</v>
      </c>
      <c r="G183" s="22">
        <v>16.4</v>
      </c>
      <c r="H183" s="55">
        <v>2.0055284224960173</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1353.7106209232804</v>
      </c>
      <c r="F184" s="20">
        <v>126.51501130124117</v>
      </c>
      <c r="G184" s="20">
        <v>10.7</v>
      </c>
      <c r="H184" s="55">
        <v>1.3537106209232805</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1009.4379473563175</v>
      </c>
      <c r="F185" s="21">
        <v>84.82671826523676</v>
      </c>
      <c r="G185" s="21">
        <v>11.9</v>
      </c>
      <c r="H185" s="55">
        <v>1.0094379473563175</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2329.856538445785</v>
      </c>
      <c r="F186" s="20">
        <v>176.5042832155898</v>
      </c>
      <c r="G186" s="20">
        <v>13.2</v>
      </c>
      <c r="H186" s="55">
        <v>2.329856538445785</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895.5508406202664</v>
      </c>
      <c r="F187" s="22">
        <v>107.89769164099594</v>
      </c>
      <c r="G187" s="22">
        <v>8.3</v>
      </c>
      <c r="H187" s="55">
        <v>0.8955508406202664</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5782.075551590358</v>
      </c>
      <c r="F188" s="20">
        <v>112.93116311699919</v>
      </c>
      <c r="G188" s="20">
        <v>51.2</v>
      </c>
      <c r="H188" s="55">
        <v>5.782075551590358</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284.99358218029914</v>
      </c>
      <c r="F189" s="20">
        <v>74.99831110007872</v>
      </c>
      <c r="G189" s="20">
        <v>3.8</v>
      </c>
      <c r="H189" s="55">
        <v>0.28499358218029913</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21517.43955717605</v>
      </c>
      <c r="F190" s="21">
        <v>311.8469501040007</v>
      </c>
      <c r="G190" s="21">
        <v>69</v>
      </c>
      <c r="H190" s="55">
        <v>21.51743955717605</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1006.1512762708089</v>
      </c>
      <c r="F191" s="21">
        <v>54.38655547409778</v>
      </c>
      <c r="G191" s="21">
        <v>18.5</v>
      </c>
      <c r="H191" s="55">
        <v>1.006151276270809</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308.09877153302654</v>
      </c>
      <c r="F192" s="22">
        <v>220.07055109501897</v>
      </c>
      <c r="G192" s="22">
        <v>1.4</v>
      </c>
      <c r="H192" s="55">
        <v>0.30809877153302656</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725.3201819115742</v>
      </c>
      <c r="F193" s="20">
        <v>109.89699725932942</v>
      </c>
      <c r="G193" s="20">
        <v>6.6</v>
      </c>
      <c r="H193" s="55">
        <v>0.7253201819115742</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481.9583798763185</v>
      </c>
      <c r="F194" s="22">
        <v>38.250665069549086</v>
      </c>
      <c r="G194" s="22">
        <v>12.6</v>
      </c>
      <c r="H194" s="55">
        <v>0.48195837987631845</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4438.11221664833</v>
      </c>
      <c r="F195" s="22">
        <v>352.23112830542306</v>
      </c>
      <c r="G195" s="22">
        <v>12.6</v>
      </c>
      <c r="H195" s="55">
        <v>4.43811221664833</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2547.5974411281904</v>
      </c>
      <c r="F196" s="22">
        <v>221.53021227201657</v>
      </c>
      <c r="G196" s="22">
        <v>11.5</v>
      </c>
      <c r="H196" s="55">
        <v>2.5475974411281905</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3386.2112911959903</v>
      </c>
      <c r="F197" s="22">
        <v>705.4606856658313</v>
      </c>
      <c r="G197" s="22">
        <v>4.8</v>
      </c>
      <c r="H197" s="55">
        <v>3.3862112911959903</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275.0308401689837</v>
      </c>
      <c r="F198" s="25">
        <v>11.994367211905088</v>
      </c>
      <c r="G198" s="25">
        <v>22.93</v>
      </c>
      <c r="H198" s="55">
        <v>0.27503084016898366</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0.03212271925512535</v>
      </c>
      <c r="F199" s="30">
        <v>0.4655466558713819</v>
      </c>
      <c r="G199" s="30">
        <v>0.069</v>
      </c>
      <c r="H199" s="55">
        <v>3.212271925512535E-05</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0.004129793510324484</v>
      </c>
      <c r="F200" s="24">
        <v>0.22943297279580466</v>
      </c>
      <c r="G200" s="24">
        <v>0.018</v>
      </c>
      <c r="H200" s="55">
        <v>4.129793510324483E-06</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1203.2496548771699</v>
      </c>
      <c r="F201" s="26">
        <v>53.38049132146621</v>
      </c>
      <c r="G201" s="26">
        <v>22.541</v>
      </c>
      <c r="H201" s="55">
        <v>1.2032496548771698</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0.03077117063893511</v>
      </c>
      <c r="F202" s="29">
        <v>0.6154234127787022</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6">
        <v>0.0006201265560249883</v>
      </c>
      <c r="F203" s="30">
        <v>0.6201265560249883</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10">
        <v>95.98155175776232</v>
      </c>
      <c r="F204" s="25">
        <v>3.9160159835888337</v>
      </c>
      <c r="G204" s="25">
        <v>24.51</v>
      </c>
      <c r="H204" s="55">
        <v>0.09598155175776232</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1044.0558815031222</v>
      </c>
      <c r="F206" s="22">
        <v>322.33895693211554</v>
      </c>
      <c r="G206" s="22">
        <v>3.239</v>
      </c>
      <c r="H206" s="55">
        <v>1.0440558815031222</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0.020464176348824616</v>
      </c>
      <c r="F207" s="30">
        <v>0.6201265560249883</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7">
        <v>0.09487600779488747</v>
      </c>
      <c r="F208" s="24">
        <v>1.8245386114401438</v>
      </c>
      <c r="G208" s="24">
        <v>0.052</v>
      </c>
      <c r="H208" s="55">
        <v>9.487600779488747E-05</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0.09065238468996721</v>
      </c>
      <c r="F209" s="24">
        <v>0.8393739323145112</v>
      </c>
      <c r="G209" s="24">
        <v>0.108</v>
      </c>
      <c r="H209" s="55">
        <v>9.065238468996722E-05</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0</v>
      </c>
      <c r="F210" s="30">
        <v>0</v>
      </c>
      <c r="G210" s="30">
        <v>0.034</v>
      </c>
      <c r="H210" s="55">
        <v>0</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0.051519423558897236</v>
      </c>
      <c r="F211" s="24">
        <v>3.963032581453634</v>
      </c>
      <c r="G211" s="24">
        <v>0.013</v>
      </c>
      <c r="H211" s="55">
        <v>5.151942355889724E-05</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0.0010360589131538853</v>
      </c>
      <c r="F212" s="24">
        <v>0.5180294565769427</v>
      </c>
      <c r="G212" s="24">
        <v>0.002</v>
      </c>
      <c r="H212" s="55">
        <v>1.0360589131538852E-06</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0.024217659956149096</v>
      </c>
      <c r="F213" s="24">
        <v>1.210882997807455</v>
      </c>
      <c r="G213" s="24">
        <v>0.02</v>
      </c>
      <c r="H213" s="55">
        <v>2.4217659956149095E-05</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14.163402269357988</v>
      </c>
      <c r="F214" s="27">
        <v>3.631641607527689</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6">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0</v>
      </c>
      <c r="F216" s="28">
        <v>0</v>
      </c>
      <c r="G216" s="28">
        <v>10.535</v>
      </c>
      <c r="H216" s="55">
        <v>0</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136.14978031282675</v>
      </c>
      <c r="F217" s="21">
        <v>14.361791172239109</v>
      </c>
      <c r="G217" s="21">
        <v>9.48</v>
      </c>
      <c r="H217" s="55">
        <v>0.13614978031282676</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19.845458627960205</v>
      </c>
      <c r="F218" s="26">
        <v>0.9450218394266765</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7">
        <v>0.02063825721383528</v>
      </c>
      <c r="F219" s="24">
        <v>2.063825721383528</v>
      </c>
      <c r="G219" s="24">
        <v>0.01</v>
      </c>
      <c r="H219" s="55">
        <v>2.063825721383528E-05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26.085286123312766</v>
      </c>
      <c r="F220" s="22">
        <v>95.55049862019328</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10</v>
      </c>
      <c r="C1" t="str">
        <f>CONCATENATE(Data!J3," estimated deaths in 2002")</f>
        <v>STDs excluding HIV estimated deaths in 2002</v>
      </c>
      <c r="H1" t="str">
        <f>CONCATENATE("total ",TEXT(Data!E4/1000,"0")," thousand")</f>
        <v>total 180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Sierra Leone</v>
      </c>
      <c r="L5" s="51">
        <f aca="true" t="shared" si="1" ref="L5:L14">INDEX(H$47:H$246,MATCH(N5,F$47:F$246,FALSE))</f>
        <v>705.4606856658313</v>
      </c>
      <c r="N5" s="1">
        <v>200</v>
      </c>
    </row>
    <row r="6" spans="10:14" ht="12.75">
      <c r="J6">
        <f aca="true" t="shared" si="2" ref="J6:J14">RANK(L6,H$47:H$246)</f>
        <v>2</v>
      </c>
      <c r="K6" s="5" t="str">
        <f t="shared" si="0"/>
        <v>Sao Tome and Principe</v>
      </c>
      <c r="L6" s="51">
        <f t="shared" si="1"/>
        <v>374.48233161415516</v>
      </c>
      <c r="N6" s="1">
        <f>N5-1</f>
        <v>199</v>
      </c>
    </row>
    <row r="7" spans="10:14" ht="12.75">
      <c r="J7">
        <f t="shared" si="2"/>
        <v>3</v>
      </c>
      <c r="K7" s="5" t="str">
        <f t="shared" si="0"/>
        <v>Burkina Faso</v>
      </c>
      <c r="L7" s="51">
        <f t="shared" si="1"/>
        <v>352.23112830542306</v>
      </c>
      <c r="N7" s="1">
        <f aca="true" t="shared" si="3" ref="N7:N14">N6-1</f>
        <v>198</v>
      </c>
    </row>
    <row r="8" spans="10:14" ht="12.75">
      <c r="J8">
        <f>RANK(L8,H$47:H$246)</f>
        <v>4</v>
      </c>
      <c r="K8" s="5" t="str">
        <f t="shared" si="0"/>
        <v>United Republic Tanzania</v>
      </c>
      <c r="L8" s="51">
        <f t="shared" si="1"/>
        <v>343.9089876613997</v>
      </c>
      <c r="N8" s="1">
        <f t="shared" si="3"/>
        <v>197</v>
      </c>
    </row>
    <row r="9" spans="10:14" ht="12.75">
      <c r="J9">
        <f t="shared" si="2"/>
        <v>5</v>
      </c>
      <c r="K9" s="5" t="str">
        <f t="shared" si="0"/>
        <v>Liberia</v>
      </c>
      <c r="L9" s="51">
        <f t="shared" si="1"/>
        <v>322.33895693211554</v>
      </c>
      <c r="N9" s="1">
        <f t="shared" si="3"/>
        <v>196</v>
      </c>
    </row>
    <row r="10" spans="10:14" ht="12.75">
      <c r="J10">
        <f t="shared" si="2"/>
        <v>6</v>
      </c>
      <c r="K10" s="5" t="str">
        <f t="shared" si="0"/>
        <v>Ethiopia</v>
      </c>
      <c r="L10" s="51">
        <f t="shared" si="1"/>
        <v>311.8469501040007</v>
      </c>
      <c r="N10" s="1">
        <f t="shared" si="3"/>
        <v>195</v>
      </c>
    </row>
    <row r="11" spans="10:14" ht="12.75">
      <c r="J11">
        <f t="shared" si="2"/>
        <v>7</v>
      </c>
      <c r="K11" s="5" t="str">
        <f t="shared" si="0"/>
        <v>Benin</v>
      </c>
      <c r="L11" s="51">
        <f t="shared" si="1"/>
        <v>262.27798714443327</v>
      </c>
      <c r="N11" s="1">
        <f t="shared" si="3"/>
        <v>194</v>
      </c>
    </row>
    <row r="12" spans="10:14" ht="12.75">
      <c r="J12">
        <f t="shared" si="2"/>
        <v>8</v>
      </c>
      <c r="K12" s="5" t="str">
        <f t="shared" si="0"/>
        <v>Niger</v>
      </c>
      <c r="L12" s="51">
        <f t="shared" si="1"/>
        <v>221.53021227201657</v>
      </c>
      <c r="N12" s="1">
        <f t="shared" si="3"/>
        <v>193</v>
      </c>
    </row>
    <row r="13" spans="10:14" ht="12.75">
      <c r="J13">
        <f t="shared" si="2"/>
        <v>9</v>
      </c>
      <c r="K13" s="5" t="str">
        <f t="shared" si="0"/>
        <v>Guinea-Bissau</v>
      </c>
      <c r="L13" s="51">
        <f t="shared" si="1"/>
        <v>220.07055109501897</v>
      </c>
      <c r="N13" s="1">
        <f t="shared" si="3"/>
        <v>192</v>
      </c>
    </row>
    <row r="14" spans="10:14" ht="12.75">
      <c r="J14">
        <f t="shared" si="2"/>
        <v>10</v>
      </c>
      <c r="K14" s="5" t="str">
        <f t="shared" si="0"/>
        <v>Cameroon</v>
      </c>
      <c r="L14" s="51">
        <f t="shared" si="1"/>
        <v>214.9658056136394</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179</v>
      </c>
      <c r="K23" s="5" t="str">
        <f aca="true" t="shared" si="4" ref="K23:K32">INDEX(A$47:A$246,MATCH(N23,F$47:F$246,0))</f>
        <v>Qatar</v>
      </c>
      <c r="L23" s="144">
        <f>INDEX(H$47:H$246,MATCH(N23,F$47:F$246,FALSE))</f>
        <v>0</v>
      </c>
      <c r="N23" s="1">
        <v>10</v>
      </c>
    </row>
    <row r="24" spans="10:14" ht="12.75">
      <c r="J24">
        <f aca="true" t="shared" si="5" ref="J24:J32">RANK(L24,H$47:H$246)</f>
        <v>179</v>
      </c>
      <c r="K24" s="5" t="str">
        <f t="shared" si="4"/>
        <v>Saint Kitts &amp; Nevis</v>
      </c>
      <c r="L24" s="144">
        <f aca="true" t="shared" si="6" ref="L24:L32">INDEX(H$47:H$246,MATCH(N24,F$47:F$246,FALSE))</f>
        <v>0</v>
      </c>
      <c r="N24" s="1">
        <f>N23-1</f>
        <v>9</v>
      </c>
    </row>
    <row r="25" spans="10:14" ht="12.75">
      <c r="J25">
        <f t="shared" si="5"/>
        <v>179</v>
      </c>
      <c r="K25" s="5" t="str">
        <f t="shared" si="4"/>
        <v>Seychelles</v>
      </c>
      <c r="L25" s="144">
        <f t="shared" si="6"/>
        <v>0</v>
      </c>
      <c r="N25" s="1">
        <f aca="true" t="shared" si="7" ref="N25:N32">N24-1</f>
        <v>8</v>
      </c>
    </row>
    <row r="26" spans="10:14" ht="12.75">
      <c r="J26">
        <f t="shared" si="5"/>
        <v>179</v>
      </c>
      <c r="K26" s="5" t="str">
        <f t="shared" si="4"/>
        <v>Brunei Darussalam</v>
      </c>
      <c r="L26" s="144">
        <f t="shared" si="6"/>
        <v>0</v>
      </c>
      <c r="N26" s="1">
        <f t="shared" si="7"/>
        <v>7</v>
      </c>
    </row>
    <row r="27" spans="10:14" ht="12.75">
      <c r="J27">
        <f t="shared" si="5"/>
        <v>179</v>
      </c>
      <c r="K27" s="5" t="str">
        <f t="shared" si="4"/>
        <v>Malta</v>
      </c>
      <c r="L27" s="144">
        <f t="shared" si="6"/>
        <v>0</v>
      </c>
      <c r="N27" s="1">
        <f t="shared" si="7"/>
        <v>6</v>
      </c>
    </row>
    <row r="28" spans="10:14" ht="12.75">
      <c r="J28">
        <f t="shared" si="5"/>
        <v>179</v>
      </c>
      <c r="K28" s="5" t="str">
        <f t="shared" si="4"/>
        <v>Cyprus</v>
      </c>
      <c r="L28" s="144">
        <f t="shared" si="6"/>
        <v>0</v>
      </c>
      <c r="N28" s="1">
        <f t="shared" si="7"/>
        <v>5</v>
      </c>
    </row>
    <row r="29" spans="10:14" ht="12.75">
      <c r="J29">
        <f t="shared" si="5"/>
        <v>179</v>
      </c>
      <c r="K29" s="5" t="str">
        <f t="shared" si="4"/>
        <v>Slovenia</v>
      </c>
      <c r="L29" s="144">
        <f t="shared" si="6"/>
        <v>0</v>
      </c>
      <c r="N29" s="1">
        <f t="shared" si="7"/>
        <v>4</v>
      </c>
    </row>
    <row r="30" spans="10:14" ht="12.75">
      <c r="J30">
        <f t="shared" si="5"/>
        <v>179</v>
      </c>
      <c r="K30" s="5" t="str">
        <f t="shared" si="4"/>
        <v>Austria</v>
      </c>
      <c r="L30" s="144">
        <f t="shared" si="6"/>
        <v>0</v>
      </c>
      <c r="N30" s="1">
        <f t="shared" si="7"/>
        <v>3</v>
      </c>
    </row>
    <row r="31" spans="10:14" ht="12.75">
      <c r="J31">
        <f t="shared" si="5"/>
        <v>179</v>
      </c>
      <c r="K31" s="5" t="str">
        <f t="shared" si="4"/>
        <v>Luxembourg</v>
      </c>
      <c r="L31" s="144">
        <f t="shared" si="6"/>
        <v>0</v>
      </c>
      <c r="N31" s="1">
        <f t="shared" si="7"/>
        <v>2</v>
      </c>
    </row>
    <row r="32" spans="10:14" ht="12.75">
      <c r="J32">
        <f t="shared" si="5"/>
        <v>179</v>
      </c>
      <c r="K32" s="5" t="str">
        <f t="shared" si="4"/>
        <v>Switzerland</v>
      </c>
      <c r="L32" s="144">
        <f t="shared" si="6"/>
        <v>0</v>
      </c>
      <c r="N32" s="1">
        <f t="shared" si="7"/>
        <v>1</v>
      </c>
    </row>
    <row r="34" spans="5:12" ht="12.75">
      <c r="E34" s="48"/>
      <c r="J34" s="147" t="s">
        <v>479</v>
      </c>
      <c r="K34" s="146"/>
      <c r="L34" s="146"/>
    </row>
    <row r="42" spans="8:9" ht="12.75">
      <c r="H42" s="46" t="s">
        <v>431</v>
      </c>
      <c r="I42" s="46" t="s">
        <v>430</v>
      </c>
    </row>
    <row r="43" spans="8:9" ht="12.75">
      <c r="H43" s="1">
        <f>MAX(H47:H246)</f>
        <v>705.4606856658313</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0.030643312214401055</v>
      </c>
      <c r="C47" s="1">
        <f>IF(F47=1,I47/2,I47/2+VLOOKUP(F47-1,F$47:I$246,4,FALSE)/2+VLOOKUP(F47-1,F$47:G$246,2,FALSE))</f>
        <v>709.4750000000001</v>
      </c>
      <c r="D47" s="1">
        <f>C47+J47</f>
        <v>1356.9250000000002</v>
      </c>
      <c r="E47" s="1">
        <f>1000*(INT(1000*H47)+I47/I$248)+M47</f>
        <v>30301.447076084005</v>
      </c>
      <c r="F47" s="1">
        <f aca="true" t="shared" si="8" ref="F47:F78">RANK(E47,E$47:E$246,1)</f>
        <v>26</v>
      </c>
      <c r="G47" s="3">
        <f aca="true" t="shared" si="9" ref="G47:G78">C47</f>
        <v>709.4750000000001</v>
      </c>
      <c r="H47" s="1">
        <f>INDEX(Data!F$21:F$220,Graph!M47)</f>
        <v>0.030643312214401055</v>
      </c>
      <c r="I47" s="1">
        <f>INDEX(Data!G$21:G$220,Graph!M47)</f>
        <v>1294.9</v>
      </c>
      <c r="J47">
        <f>I47/2</f>
        <v>647.45</v>
      </c>
      <c r="K47" s="1">
        <f>IF(F47=200,0,B47-VLOOKUP(F47+1,F$47:H$246,3,FALSE))</f>
        <v>-0.01068189768081931</v>
      </c>
      <c r="L47">
        <v>7</v>
      </c>
      <c r="M47">
        <v>94</v>
      </c>
    </row>
    <row r="48" spans="1:13" ht="12.75">
      <c r="A48" s="1" t="str">
        <f>INDEX(Data!B$21:B$220,Graph!M48)</f>
        <v>India</v>
      </c>
      <c r="B48" s="1">
        <f aca="true" t="shared" si="10" ref="B48:B111">H48</f>
        <v>45.66203611071412</v>
      </c>
      <c r="C48" s="1">
        <f aca="true" t="shared" si="11" ref="C48:C111">IF(F48=1,I48/2,I48/2+VLOOKUP(F48-1,F$47:I$246,4,FALSE)/2+VLOOKUP(F48-1,F$47:G$246,2,FALSE))</f>
        <v>4968.570999999999</v>
      </c>
      <c r="D48" s="1">
        <f aca="true" t="shared" si="12" ref="D48:D111">C48+J48</f>
        <v>5493.320999999999</v>
      </c>
      <c r="E48" s="1">
        <f>1000*(INT(1000*H48)+I48/I$248)+M48</f>
        <v>45662295.13321982</v>
      </c>
      <c r="F48" s="1">
        <f t="shared" si="8"/>
        <v>163</v>
      </c>
      <c r="G48" s="3">
        <f t="shared" si="9"/>
        <v>4968.570999999999</v>
      </c>
      <c r="H48" s="1">
        <f>INDEX(Data!F$21:F$220,Graph!M48)</f>
        <v>45.66203611071412</v>
      </c>
      <c r="I48" s="1">
        <f>INDEX(Data!G$21:G$220,Graph!M48)</f>
        <v>1049.5</v>
      </c>
      <c r="J48">
        <f aca="true" t="shared" si="13" ref="J48:J111">I48/2</f>
        <v>524.75</v>
      </c>
      <c r="K48" s="1">
        <f aca="true" t="shared" si="14" ref="K48:K111">IF(F48=200,0,B48-VLOOKUP(F48+1,F$47:H$246,3,FALSE))</f>
        <v>-0.11953101358385254</v>
      </c>
      <c r="L48">
        <v>4</v>
      </c>
      <c r="M48">
        <v>127</v>
      </c>
    </row>
    <row r="49" spans="1:13" ht="12.75">
      <c r="A49" s="1" t="str">
        <f>INDEX(Data!B$21:B$220,Graph!M49)</f>
        <v>United States</v>
      </c>
      <c r="B49" s="1">
        <f t="shared" si="10"/>
        <v>0.6418765391036698</v>
      </c>
      <c r="C49" s="1">
        <f t="shared" si="11"/>
        <v>2228.198000000001</v>
      </c>
      <c r="D49" s="1">
        <f t="shared" si="12"/>
        <v>2373.698000000001</v>
      </c>
      <c r="E49" s="1">
        <f aca="true" t="shared" si="15" ref="E49:E111">1000*(INT(1000*H49)+I49/I$248)+M49</f>
        <v>641054.6191205038</v>
      </c>
      <c r="F49" s="1">
        <f t="shared" si="8"/>
        <v>60</v>
      </c>
      <c r="G49" s="3">
        <f t="shared" si="9"/>
        <v>2228.198000000001</v>
      </c>
      <c r="H49" s="1">
        <f>INDEX(Data!F$21:F$220,Graph!M49)</f>
        <v>0.6418765391036698</v>
      </c>
      <c r="I49" s="1">
        <f>INDEX(Data!G$21:G$220,Graph!M49)</f>
        <v>291</v>
      </c>
      <c r="J49">
        <f t="shared" si="13"/>
        <v>145.5</v>
      </c>
      <c r="K49" s="1">
        <f t="shared" si="14"/>
        <v>-0.001625547233233715</v>
      </c>
      <c r="L49">
        <v>10</v>
      </c>
      <c r="M49">
        <v>8</v>
      </c>
    </row>
    <row r="50" spans="1:13" ht="12.75">
      <c r="A50" s="1" t="str">
        <f>INDEX(Data!B$21:B$220,Graph!M50)</f>
        <v>Indonesia</v>
      </c>
      <c r="B50" s="1">
        <f t="shared" si="10"/>
        <v>12.400999948418281</v>
      </c>
      <c r="C50" s="1">
        <f t="shared" si="11"/>
        <v>3840.5909999999994</v>
      </c>
      <c r="D50" s="1">
        <f t="shared" si="12"/>
        <v>3949.1409999999996</v>
      </c>
      <c r="E50" s="1">
        <f t="shared" si="15"/>
        <v>12400145.78010674</v>
      </c>
      <c r="F50" s="1">
        <f t="shared" si="8"/>
        <v>143</v>
      </c>
      <c r="G50" s="3">
        <f t="shared" si="9"/>
        <v>3840.5909999999994</v>
      </c>
      <c r="H50" s="1">
        <f>INDEX(Data!F$21:F$220,Graph!M50)</f>
        <v>12.400999948418281</v>
      </c>
      <c r="I50" s="1">
        <f>INDEX(Data!G$21:G$220,Graph!M50)</f>
        <v>217.1</v>
      </c>
      <c r="J50">
        <f t="shared" si="13"/>
        <v>108.55</v>
      </c>
      <c r="K50" s="1">
        <f t="shared" si="14"/>
        <v>-0.27667435448408817</v>
      </c>
      <c r="L50">
        <v>5</v>
      </c>
      <c r="M50">
        <v>111</v>
      </c>
    </row>
    <row r="51" spans="1:13" ht="12.75">
      <c r="A51" s="1" t="str">
        <f>INDEX(Data!B$21:B$220,Graph!M51)</f>
        <v>Brazil</v>
      </c>
      <c r="B51" s="1">
        <f t="shared" si="10"/>
        <v>2.8845942834708125</v>
      </c>
      <c r="C51" s="1">
        <f t="shared" si="11"/>
        <v>3322.0379999999996</v>
      </c>
      <c r="D51" s="1">
        <f t="shared" si="12"/>
        <v>3410.1879999999996</v>
      </c>
      <c r="E51" s="1">
        <f t="shared" si="15"/>
        <v>2884100.24381768</v>
      </c>
      <c r="F51" s="1">
        <f t="shared" si="8"/>
        <v>112</v>
      </c>
      <c r="G51" s="3">
        <f t="shared" si="9"/>
        <v>3322.0379999999996</v>
      </c>
      <c r="H51" s="1">
        <f>INDEX(Data!F$21:F$220,Graph!M51)</f>
        <v>2.8845942834708125</v>
      </c>
      <c r="I51" s="1">
        <f>INDEX(Data!G$21:G$220,Graph!M51)</f>
        <v>176.3</v>
      </c>
      <c r="J51">
        <f t="shared" si="13"/>
        <v>88.15</v>
      </c>
      <c r="K51" s="1">
        <f t="shared" si="14"/>
        <v>-0.15453819355768905</v>
      </c>
      <c r="L51">
        <v>8</v>
      </c>
      <c r="M51">
        <v>72</v>
      </c>
    </row>
    <row r="52" spans="1:13" ht="12.75">
      <c r="A52" s="1" t="str">
        <f>INDEX(Data!B$21:B$220,Graph!M52)</f>
        <v>Pakistan</v>
      </c>
      <c r="B52" s="1">
        <f t="shared" si="10"/>
        <v>139.30604065884512</v>
      </c>
      <c r="C52" s="1">
        <f t="shared" si="11"/>
        <v>5989.784999999998</v>
      </c>
      <c r="D52" s="1">
        <f t="shared" si="12"/>
        <v>6064.734999999998</v>
      </c>
      <c r="E52" s="1">
        <f t="shared" si="15"/>
        <v>139306166.01445416</v>
      </c>
      <c r="F52" s="1">
        <f t="shared" si="8"/>
        <v>188</v>
      </c>
      <c r="G52" s="3">
        <f t="shared" si="9"/>
        <v>5989.784999999998</v>
      </c>
      <c r="H52" s="1">
        <f>INDEX(Data!F$21:F$220,Graph!M52)</f>
        <v>139.30604065884512</v>
      </c>
      <c r="I52" s="1">
        <f>INDEX(Data!G$21:G$220,Graph!M52)</f>
        <v>149.9</v>
      </c>
      <c r="J52">
        <f t="shared" si="13"/>
        <v>74.95</v>
      </c>
      <c r="K52" s="1">
        <f t="shared" si="14"/>
        <v>-28.69578183794698</v>
      </c>
      <c r="L52">
        <v>4</v>
      </c>
      <c r="M52">
        <v>142</v>
      </c>
    </row>
    <row r="53" spans="1:13" ht="12.75">
      <c r="A53" s="1" t="str">
        <f>INDEX(Data!B$21:B$220,Graph!M53)</f>
        <v>Russian Federation</v>
      </c>
      <c r="B53" s="1">
        <f t="shared" si="10"/>
        <v>0.6462213079255088</v>
      </c>
      <c r="C53" s="1">
        <f t="shared" si="11"/>
        <v>2447.0480000000007</v>
      </c>
      <c r="D53" s="1">
        <f t="shared" si="12"/>
        <v>2519.098000000001</v>
      </c>
      <c r="E53" s="1">
        <f t="shared" si="15"/>
        <v>646080.0852758234</v>
      </c>
      <c r="F53" s="1">
        <f t="shared" si="8"/>
        <v>62</v>
      </c>
      <c r="G53" s="3">
        <f t="shared" si="9"/>
        <v>2447.0480000000007</v>
      </c>
      <c r="H53" s="1">
        <f>INDEX(Data!F$21:F$220,Graph!M53)</f>
        <v>0.6462213079255088</v>
      </c>
      <c r="I53" s="1">
        <f>INDEX(Data!G$21:G$220,Graph!M53)</f>
        <v>144.1</v>
      </c>
      <c r="J53">
        <f t="shared" si="13"/>
        <v>72.05</v>
      </c>
      <c r="K53" s="1">
        <f t="shared" si="14"/>
        <v>-0.01312885837933686</v>
      </c>
      <c r="L53">
        <v>6</v>
      </c>
      <c r="M53">
        <v>57</v>
      </c>
    </row>
    <row r="54" spans="1:13" ht="12.75">
      <c r="A54" s="1" t="str">
        <f>INDEX(Data!B$21:B$220,Graph!M54)</f>
        <v>Bangladesh</v>
      </c>
      <c r="B54" s="1">
        <f t="shared" si="10"/>
        <v>18.797219913982833</v>
      </c>
      <c r="C54" s="1">
        <f t="shared" si="11"/>
        <v>4190.220999999999</v>
      </c>
      <c r="D54" s="1">
        <f t="shared" si="12"/>
        <v>4262.120999999998</v>
      </c>
      <c r="E54" s="1">
        <f t="shared" si="15"/>
        <v>18797161.03721487</v>
      </c>
      <c r="F54" s="1">
        <f t="shared" si="8"/>
        <v>152</v>
      </c>
      <c r="G54" s="3">
        <f t="shared" si="9"/>
        <v>4190.220999999999</v>
      </c>
      <c r="H54" s="1">
        <f>INDEX(Data!F$21:F$220,Graph!M54)</f>
        <v>18.797219913982833</v>
      </c>
      <c r="I54" s="1">
        <f>INDEX(Data!G$21:G$220,Graph!M54)</f>
        <v>143.8</v>
      </c>
      <c r="J54">
        <f t="shared" si="13"/>
        <v>71.9</v>
      </c>
      <c r="K54" s="1">
        <f t="shared" si="14"/>
        <v>-0.37068034717561105</v>
      </c>
      <c r="L54">
        <v>4</v>
      </c>
      <c r="M54">
        <v>138</v>
      </c>
    </row>
    <row r="55" spans="1:13" ht="12.75">
      <c r="A55" s="1" t="str">
        <f>INDEX(Data!B$21:B$220,Graph!M55)</f>
        <v>Japan</v>
      </c>
      <c r="B55" s="1">
        <f t="shared" si="10"/>
        <v>0.5755418991258071</v>
      </c>
      <c r="C55" s="1">
        <f t="shared" si="11"/>
        <v>1999.4640000000006</v>
      </c>
      <c r="D55" s="1">
        <f t="shared" si="12"/>
        <v>2063.214000000001</v>
      </c>
      <c r="E55" s="1">
        <f t="shared" si="15"/>
        <v>575029.4259033136</v>
      </c>
      <c r="F55" s="1">
        <f t="shared" si="8"/>
        <v>53</v>
      </c>
      <c r="G55" s="3">
        <f t="shared" si="9"/>
        <v>1999.4640000000006</v>
      </c>
      <c r="H55" s="1">
        <f>INDEX(Data!F$21:F$220,Graph!M55)</f>
        <v>0.5755418991258071</v>
      </c>
      <c r="I55" s="1">
        <f>INDEX(Data!G$21:G$220,Graph!M55)</f>
        <v>127.5</v>
      </c>
      <c r="J55">
        <f t="shared" si="13"/>
        <v>63.75</v>
      </c>
      <c r="K55" s="1">
        <f t="shared" si="14"/>
        <v>-0.004874312747801257</v>
      </c>
      <c r="L55">
        <v>12</v>
      </c>
      <c r="M55">
        <v>9</v>
      </c>
    </row>
    <row r="56" spans="1:13" ht="12.75">
      <c r="A56" s="1" t="str">
        <f>INDEX(Data!B$21:B$220,Graph!M56)</f>
        <v>Nigeria</v>
      </c>
      <c r="B56" s="1">
        <f t="shared" si="10"/>
        <v>125.01736811808998</v>
      </c>
      <c r="C56" s="1">
        <f t="shared" si="11"/>
        <v>5834.684999999998</v>
      </c>
      <c r="D56" s="1">
        <f t="shared" si="12"/>
        <v>5895.1349999999975</v>
      </c>
      <c r="E56" s="1">
        <f t="shared" si="15"/>
        <v>125017170.36856245</v>
      </c>
      <c r="F56" s="1">
        <f t="shared" si="8"/>
        <v>184</v>
      </c>
      <c r="G56" s="3">
        <f t="shared" si="9"/>
        <v>5834.684999999998</v>
      </c>
      <c r="H56" s="1">
        <f>INDEX(Data!F$21:F$220,Graph!M56)</f>
        <v>125.01736811808998</v>
      </c>
      <c r="I56" s="1">
        <f>INDEX(Data!G$21:G$220,Graph!M56)</f>
        <v>120.9</v>
      </c>
      <c r="J56">
        <f t="shared" si="13"/>
        <v>60.45</v>
      </c>
      <c r="K56" s="1">
        <f t="shared" si="14"/>
        <v>-1.4976431831511974</v>
      </c>
      <c r="L56">
        <v>3</v>
      </c>
      <c r="M56">
        <v>151</v>
      </c>
    </row>
    <row r="57" spans="1:13" ht="12.75">
      <c r="A57" s="1" t="str">
        <f>INDEX(Data!B$21:B$220,Graph!M57)</f>
        <v>Mexico</v>
      </c>
      <c r="B57" s="1">
        <f t="shared" si="10"/>
        <v>0.569226695434708</v>
      </c>
      <c r="C57" s="1">
        <f t="shared" si="11"/>
        <v>1884.7140000000006</v>
      </c>
      <c r="D57" s="1">
        <f t="shared" si="12"/>
        <v>1935.7140000000006</v>
      </c>
      <c r="E57" s="1">
        <f t="shared" si="15"/>
        <v>569069.3407226509</v>
      </c>
      <c r="F57" s="1">
        <f t="shared" si="8"/>
        <v>52</v>
      </c>
      <c r="G57" s="3">
        <f t="shared" si="9"/>
        <v>1884.7140000000006</v>
      </c>
      <c r="H57" s="1">
        <f>INDEX(Data!F$21:F$220,Graph!M57)</f>
        <v>0.569226695434708</v>
      </c>
      <c r="I57" s="1">
        <f>INDEX(Data!G$21:G$220,Graph!M57)</f>
        <v>102</v>
      </c>
      <c r="J57">
        <f t="shared" si="13"/>
        <v>51</v>
      </c>
      <c r="K57" s="1">
        <f t="shared" si="14"/>
        <v>-0.006315203691099058</v>
      </c>
      <c r="L57">
        <v>10</v>
      </c>
      <c r="M57">
        <v>53</v>
      </c>
    </row>
    <row r="58" spans="1:13" ht="12.75">
      <c r="A58" s="1" t="str">
        <f>INDEX(Data!B$21:B$220,Graph!M58)</f>
        <v>Germany</v>
      </c>
      <c r="B58" s="1">
        <f t="shared" si="10"/>
        <v>0.48899943589961997</v>
      </c>
      <c r="C58" s="1">
        <f t="shared" si="11"/>
        <v>1698.7120000000007</v>
      </c>
      <c r="D58" s="1">
        <f t="shared" si="12"/>
        <v>1739.9120000000007</v>
      </c>
      <c r="E58" s="1">
        <f t="shared" si="15"/>
        <v>488032.2007406513</v>
      </c>
      <c r="F58" s="1">
        <f t="shared" si="8"/>
        <v>46</v>
      </c>
      <c r="G58" s="3">
        <f t="shared" si="9"/>
        <v>1698.7120000000007</v>
      </c>
      <c r="H58" s="1">
        <f>INDEX(Data!F$21:F$220,Graph!M58)</f>
        <v>0.48899943589961997</v>
      </c>
      <c r="I58" s="1">
        <f>INDEX(Data!G$21:G$220,Graph!M58)</f>
        <v>82.4</v>
      </c>
      <c r="J58">
        <f t="shared" si="13"/>
        <v>41.2</v>
      </c>
      <c r="K58" s="1">
        <f t="shared" si="14"/>
        <v>-0.01583334533194508</v>
      </c>
      <c r="L58">
        <v>11</v>
      </c>
      <c r="M58">
        <v>19</v>
      </c>
    </row>
    <row r="59" spans="1:13" ht="12.75">
      <c r="A59" s="1" t="str">
        <f>INDEX(Data!B$21:B$220,Graph!M59)</f>
        <v>Viet Nam</v>
      </c>
      <c r="B59" s="1">
        <f t="shared" si="10"/>
        <v>12.67767430290237</v>
      </c>
      <c r="C59" s="1">
        <f t="shared" si="11"/>
        <v>3989.2909999999993</v>
      </c>
      <c r="D59" s="1">
        <f t="shared" si="12"/>
        <v>4029.4409999999993</v>
      </c>
      <c r="E59" s="1">
        <f t="shared" si="15"/>
        <v>12677124.864314009</v>
      </c>
      <c r="F59" s="1">
        <f t="shared" si="8"/>
        <v>144</v>
      </c>
      <c r="G59" s="3">
        <f t="shared" si="9"/>
        <v>3989.2909999999993</v>
      </c>
      <c r="H59" s="1">
        <f>INDEX(Data!F$21:F$220,Graph!M59)</f>
        <v>12.67767430290237</v>
      </c>
      <c r="I59" s="1">
        <f>INDEX(Data!G$21:G$220,Graph!M59)</f>
        <v>80.3</v>
      </c>
      <c r="J59">
        <f t="shared" si="13"/>
        <v>40.15</v>
      </c>
      <c r="K59" s="1">
        <f t="shared" si="14"/>
        <v>-0.9936660795030505</v>
      </c>
      <c r="L59">
        <v>5</v>
      </c>
      <c r="M59">
        <v>112</v>
      </c>
    </row>
    <row r="60" spans="1:13" ht="12.75">
      <c r="A60" s="1" t="str">
        <f>INDEX(Data!B$21:B$220,Graph!M60)</f>
        <v>Philippines</v>
      </c>
      <c r="B60" s="1">
        <f t="shared" si="10"/>
        <v>0.7371027038225774</v>
      </c>
      <c r="C60" s="1">
        <f t="shared" si="11"/>
        <v>2661.498000000001</v>
      </c>
      <c r="D60" s="1">
        <f t="shared" si="12"/>
        <v>2700.798000000001</v>
      </c>
      <c r="E60" s="1">
        <f t="shared" si="15"/>
        <v>737095.5919686309</v>
      </c>
      <c r="F60" s="1">
        <f t="shared" si="8"/>
        <v>67</v>
      </c>
      <c r="G60" s="3">
        <f t="shared" si="9"/>
        <v>2661.498000000001</v>
      </c>
      <c r="H60" s="1">
        <f>INDEX(Data!F$21:F$220,Graph!M60)</f>
        <v>0.7371027038225774</v>
      </c>
      <c r="I60" s="1">
        <f>INDEX(Data!G$21:G$220,Graph!M60)</f>
        <v>78.6</v>
      </c>
      <c r="J60">
        <f t="shared" si="13"/>
        <v>39.3</v>
      </c>
      <c r="K60" s="1">
        <f t="shared" si="14"/>
        <v>-0.0010809937268866365</v>
      </c>
      <c r="L60">
        <v>5</v>
      </c>
      <c r="M60">
        <v>83</v>
      </c>
    </row>
    <row r="61" spans="1:13" ht="12.75">
      <c r="A61" s="1" t="str">
        <f>INDEX(Data!B$21:B$220,Graph!M61)</f>
        <v>Egypt</v>
      </c>
      <c r="B61" s="1">
        <f t="shared" si="10"/>
        <v>22.82299122886516</v>
      </c>
      <c r="C61" s="1">
        <f t="shared" si="11"/>
        <v>4310.870999999999</v>
      </c>
      <c r="D61" s="1">
        <f t="shared" si="12"/>
        <v>4346.120999999999</v>
      </c>
      <c r="E61" s="1">
        <f t="shared" si="15"/>
        <v>22822131.29432301</v>
      </c>
      <c r="F61" s="1">
        <f t="shared" si="8"/>
        <v>155</v>
      </c>
      <c r="G61" s="3">
        <f t="shared" si="9"/>
        <v>4310.870999999999</v>
      </c>
      <c r="H61" s="1">
        <f>INDEX(Data!F$21:F$220,Graph!M61)</f>
        <v>22.82299122886516</v>
      </c>
      <c r="I61" s="1">
        <f>INDEX(Data!G$21:G$220,Graph!M61)</f>
        <v>70.5</v>
      </c>
      <c r="J61">
        <f t="shared" si="13"/>
        <v>35.25</v>
      </c>
      <c r="K61" s="1">
        <f t="shared" si="14"/>
        <v>-2.3425874495724237</v>
      </c>
      <c r="L61">
        <v>3</v>
      </c>
      <c r="M61">
        <v>120</v>
      </c>
    </row>
    <row r="62" spans="1:13" ht="12.75">
      <c r="A62" s="1" t="str">
        <f>INDEX(Data!B$21:B$220,Graph!M62)</f>
        <v>Turkey</v>
      </c>
      <c r="B62" s="1">
        <f t="shared" si="10"/>
        <v>2.4382572171072296</v>
      </c>
      <c r="C62" s="1">
        <f t="shared" si="11"/>
        <v>3144.3379999999997</v>
      </c>
      <c r="D62" s="1">
        <f t="shared" si="12"/>
        <v>3179.488</v>
      </c>
      <c r="E62" s="1">
        <f t="shared" si="15"/>
        <v>2438099.2622823757</v>
      </c>
      <c r="F62" s="1">
        <f t="shared" si="8"/>
        <v>106</v>
      </c>
      <c r="G62" s="3">
        <f t="shared" si="9"/>
        <v>3144.3379999999997</v>
      </c>
      <c r="H62" s="1">
        <f>INDEX(Data!F$21:F$220,Graph!M62)</f>
        <v>2.4382572171072296</v>
      </c>
      <c r="I62" s="1">
        <f>INDEX(Data!G$21:G$220,Graph!M62)</f>
        <v>70.3</v>
      </c>
      <c r="J62">
        <f t="shared" si="13"/>
        <v>35.15</v>
      </c>
      <c r="K62" s="1">
        <f t="shared" si="14"/>
        <v>-0.09385580499428592</v>
      </c>
      <c r="L62">
        <v>9</v>
      </c>
      <c r="M62">
        <v>88</v>
      </c>
    </row>
    <row r="63" spans="1:13" ht="12.75">
      <c r="A63" s="1" t="str">
        <f>INDEX(Data!B$21:B$220,Graph!M63)</f>
        <v>Ethiopia</v>
      </c>
      <c r="B63" s="1">
        <f t="shared" si="10"/>
        <v>311.8469501040007</v>
      </c>
      <c r="C63" s="1">
        <f t="shared" si="11"/>
        <v>6150.434999999999</v>
      </c>
      <c r="D63" s="1">
        <f t="shared" si="12"/>
        <v>6184.934999999999</v>
      </c>
      <c r="E63" s="1">
        <f t="shared" si="15"/>
        <v>311846181.05401826</v>
      </c>
      <c r="F63" s="1">
        <f t="shared" si="8"/>
        <v>195</v>
      </c>
      <c r="G63" s="3">
        <f t="shared" si="9"/>
        <v>6150.434999999999</v>
      </c>
      <c r="H63" s="1">
        <f>INDEX(Data!F$21:F$220,Graph!M63)</f>
        <v>311.8469501040007</v>
      </c>
      <c r="I63" s="1">
        <f>INDEX(Data!G$21:G$220,Graph!M63)</f>
        <v>69</v>
      </c>
      <c r="J63">
        <f t="shared" si="13"/>
        <v>34.5</v>
      </c>
      <c r="K63" s="1">
        <f t="shared" si="14"/>
        <v>-10.492006828114825</v>
      </c>
      <c r="L63">
        <v>2</v>
      </c>
      <c r="M63">
        <v>170</v>
      </c>
    </row>
    <row r="64" spans="1:13" ht="12.75">
      <c r="A64" s="1" t="str">
        <f>INDEX(Data!B$21:B$220,Graph!M64)</f>
        <v>Iran (Islamic Republic of)</v>
      </c>
      <c r="B64" s="1">
        <f t="shared" si="10"/>
        <v>0.14031059898126072</v>
      </c>
      <c r="C64" s="1">
        <f t="shared" si="11"/>
        <v>1396.8750000000002</v>
      </c>
      <c r="D64" s="1">
        <f t="shared" si="12"/>
        <v>1430.9250000000002</v>
      </c>
      <c r="E64" s="1">
        <f t="shared" si="15"/>
        <v>140111.90983541688</v>
      </c>
      <c r="F64" s="1">
        <f t="shared" si="8"/>
        <v>29</v>
      </c>
      <c r="G64" s="3">
        <f t="shared" si="9"/>
        <v>1396.8750000000002</v>
      </c>
      <c r="H64" s="1">
        <f>INDEX(Data!F$21:F$220,Graph!M64)</f>
        <v>0.14031059898126072</v>
      </c>
      <c r="I64" s="1">
        <f>INDEX(Data!G$21:G$220,Graph!M64)</f>
        <v>68.1</v>
      </c>
      <c r="J64">
        <f t="shared" si="13"/>
        <v>34.05</v>
      </c>
      <c r="K64" s="1">
        <f t="shared" si="14"/>
        <v>-0.05078438827679607</v>
      </c>
      <c r="L64">
        <v>6</v>
      </c>
      <c r="M64">
        <v>101</v>
      </c>
    </row>
    <row r="65" spans="1:13" ht="12.75">
      <c r="A65" s="1" t="str">
        <f>INDEX(Data!B$21:B$220,Graph!M65)</f>
        <v>Thailand</v>
      </c>
      <c r="B65" s="1">
        <f t="shared" si="10"/>
        <v>5.778344469304194</v>
      </c>
      <c r="C65" s="1">
        <f t="shared" si="11"/>
        <v>3636.611</v>
      </c>
      <c r="D65" s="1">
        <f t="shared" si="12"/>
        <v>3667.711</v>
      </c>
      <c r="E65" s="1">
        <f t="shared" si="15"/>
        <v>5778085.964636753</v>
      </c>
      <c r="F65" s="1">
        <f t="shared" si="8"/>
        <v>131</v>
      </c>
      <c r="G65" s="3">
        <f t="shared" si="9"/>
        <v>3636.611</v>
      </c>
      <c r="H65" s="1">
        <f>INDEX(Data!F$21:F$220,Graph!M65)</f>
        <v>5.778344469304194</v>
      </c>
      <c r="I65" s="1">
        <f>INDEX(Data!G$21:G$220,Graph!M65)</f>
        <v>62.2</v>
      </c>
      <c r="J65">
        <f t="shared" si="13"/>
        <v>31.1</v>
      </c>
      <c r="K65" s="1">
        <f t="shared" si="14"/>
        <v>-0.7699774452602623</v>
      </c>
      <c r="L65">
        <v>5</v>
      </c>
      <c r="M65">
        <v>76</v>
      </c>
    </row>
    <row r="66" spans="1:13" ht="12.75">
      <c r="A66" s="1" t="str">
        <f>INDEX(Data!B$21:B$220,Graph!M66)</f>
        <v>France</v>
      </c>
      <c r="B66" s="1">
        <f t="shared" si="10"/>
        <v>0.4577152150906121</v>
      </c>
      <c r="C66" s="1">
        <f t="shared" si="11"/>
        <v>1585.9430000000007</v>
      </c>
      <c r="D66" s="1">
        <f t="shared" si="12"/>
        <v>1615.8430000000008</v>
      </c>
      <c r="E66" s="1">
        <f t="shared" si="15"/>
        <v>457025.5801491619</v>
      </c>
      <c r="F66" s="1">
        <f t="shared" si="8"/>
        <v>42</v>
      </c>
      <c r="G66" s="3">
        <f t="shared" si="9"/>
        <v>1585.9430000000007</v>
      </c>
      <c r="H66" s="1">
        <f>INDEX(Data!F$21:F$220,Graph!M66)</f>
        <v>0.4577152150906121</v>
      </c>
      <c r="I66" s="1">
        <f>INDEX(Data!G$21:G$220,Graph!M66)</f>
        <v>59.8</v>
      </c>
      <c r="J66">
        <f t="shared" si="13"/>
        <v>29.9</v>
      </c>
      <c r="K66" s="1">
        <f t="shared" si="14"/>
        <v>-0.007785732384035404</v>
      </c>
      <c r="L66">
        <v>11</v>
      </c>
      <c r="M66">
        <v>16</v>
      </c>
    </row>
    <row r="67" spans="1:13" ht="12.75">
      <c r="A67" s="1" t="str">
        <f>INDEX(Data!B$21:B$220,Graph!M67)</f>
        <v>United Kingdom</v>
      </c>
      <c r="B67" s="1">
        <f t="shared" si="10"/>
        <v>1.026912051812861</v>
      </c>
      <c r="C67" s="1">
        <f t="shared" si="11"/>
        <v>2812.5560000000005</v>
      </c>
      <c r="D67" s="1">
        <f t="shared" si="12"/>
        <v>2842.1060000000007</v>
      </c>
      <c r="E67" s="1">
        <f t="shared" si="15"/>
        <v>1026021.4680069475</v>
      </c>
      <c r="F67" s="1">
        <f t="shared" si="8"/>
        <v>80</v>
      </c>
      <c r="G67" s="3">
        <f t="shared" si="9"/>
        <v>2812.5560000000005</v>
      </c>
      <c r="H67" s="1">
        <f>INDEX(Data!F$21:F$220,Graph!M67)</f>
        <v>1.026912051812861</v>
      </c>
      <c r="I67" s="1">
        <f>INDEX(Data!G$21:G$220,Graph!M67)</f>
        <v>59.1</v>
      </c>
      <c r="J67">
        <f t="shared" si="13"/>
        <v>29.55</v>
      </c>
      <c r="K67" s="1">
        <f t="shared" si="14"/>
        <v>-0.054295721138064135</v>
      </c>
      <c r="L67">
        <v>11</v>
      </c>
      <c r="M67">
        <v>12</v>
      </c>
    </row>
    <row r="68" spans="1:13" ht="12.75">
      <c r="A68" s="1" t="str">
        <f>INDEX(Data!B$21:B$220,Graph!M68)</f>
        <v>Italy</v>
      </c>
      <c r="B68" s="1">
        <f t="shared" si="10"/>
        <v>0.6641687417953118</v>
      </c>
      <c r="C68" s="1">
        <f t="shared" si="11"/>
        <v>2563.948000000001</v>
      </c>
      <c r="D68" s="1">
        <f t="shared" si="12"/>
        <v>2592.698000000001</v>
      </c>
      <c r="E68" s="1">
        <f t="shared" si="15"/>
        <v>664030.2116818866</v>
      </c>
      <c r="F68" s="1">
        <f t="shared" si="8"/>
        <v>64</v>
      </c>
      <c r="G68" s="3">
        <f t="shared" si="9"/>
        <v>2563.948000000001</v>
      </c>
      <c r="H68" s="1">
        <f>INDEX(Data!F$21:F$220,Graph!M68)</f>
        <v>0.6641687417953118</v>
      </c>
      <c r="I68" s="1">
        <f>INDEX(Data!G$21:G$220,Graph!M68)</f>
        <v>57.5</v>
      </c>
      <c r="J68">
        <f t="shared" si="13"/>
        <v>28.75</v>
      </c>
      <c r="K68" s="1">
        <f t="shared" si="14"/>
        <v>-0.04594083576731134</v>
      </c>
      <c r="L68">
        <v>11</v>
      </c>
      <c r="M68">
        <v>21</v>
      </c>
    </row>
    <row r="69" spans="1:13" ht="12.75">
      <c r="A69" s="1" t="str">
        <f>INDEX(Data!B$21:B$220,Graph!M69)</f>
        <v>Democratic Rep Congo</v>
      </c>
      <c r="B69" s="1">
        <f t="shared" si="10"/>
        <v>112.93116311699919</v>
      </c>
      <c r="C69" s="1">
        <f t="shared" si="11"/>
        <v>5721.834999999998</v>
      </c>
      <c r="D69" s="1">
        <f t="shared" si="12"/>
        <v>5747.434999999999</v>
      </c>
      <c r="E69" s="1">
        <f t="shared" si="15"/>
        <v>112931176.20240197</v>
      </c>
      <c r="F69" s="1">
        <f t="shared" si="8"/>
        <v>180</v>
      </c>
      <c r="G69" s="3">
        <f t="shared" si="9"/>
        <v>5721.834999999998</v>
      </c>
      <c r="H69" s="1">
        <f>INDEX(Data!F$21:F$220,Graph!M69)</f>
        <v>112.93116311699919</v>
      </c>
      <c r="I69" s="1">
        <f>INDEX(Data!G$21:G$220,Graph!M69)</f>
        <v>51.2</v>
      </c>
      <c r="J69">
        <f t="shared" si="13"/>
        <v>25.6</v>
      </c>
      <c r="K69" s="1">
        <f t="shared" si="14"/>
        <v>-4.266686242568028</v>
      </c>
      <c r="L69">
        <v>1</v>
      </c>
      <c r="M69">
        <v>168</v>
      </c>
    </row>
    <row r="70" spans="1:13" ht="12.75">
      <c r="A70" s="1" t="str">
        <f>INDEX(Data!B$21:B$220,Graph!M70)</f>
        <v>Myanmar</v>
      </c>
      <c r="B70" s="1">
        <f t="shared" si="10"/>
        <v>48.47571709767855</v>
      </c>
      <c r="C70" s="1">
        <f t="shared" si="11"/>
        <v>5519.1709999999985</v>
      </c>
      <c r="D70" s="1">
        <f t="shared" si="12"/>
        <v>5543.620999999998</v>
      </c>
      <c r="E70" s="1">
        <f t="shared" si="15"/>
        <v>48475139.83393468</v>
      </c>
      <c r="F70" s="1">
        <f t="shared" si="8"/>
        <v>165</v>
      </c>
      <c r="G70" s="3">
        <f t="shared" si="9"/>
        <v>5519.1709999999985</v>
      </c>
      <c r="H70" s="1">
        <f>INDEX(Data!F$21:F$220,Graph!M70)</f>
        <v>48.47571709767855</v>
      </c>
      <c r="I70" s="1">
        <f>INDEX(Data!G$21:G$220,Graph!M70)</f>
        <v>48.9</v>
      </c>
      <c r="J70">
        <f t="shared" si="13"/>
        <v>24.45</v>
      </c>
      <c r="K70" s="1">
        <f t="shared" si="14"/>
        <v>-4.248620503189045</v>
      </c>
      <c r="L70">
        <v>5</v>
      </c>
      <c r="M70">
        <v>132</v>
      </c>
    </row>
    <row r="71" spans="1:13" ht="12.75">
      <c r="A71" s="1" t="str">
        <f>INDEX(Data!B$21:B$220,Graph!M71)</f>
        <v>Ukraine</v>
      </c>
      <c r="B71" s="1">
        <f t="shared" si="10"/>
        <v>1.7020680087759856</v>
      </c>
      <c r="C71" s="1">
        <f t="shared" si="11"/>
        <v>3019.776</v>
      </c>
      <c r="D71" s="1">
        <f t="shared" si="12"/>
        <v>3044.2259999999997</v>
      </c>
      <c r="E71" s="1">
        <f t="shared" si="15"/>
        <v>1702077.8339346827</v>
      </c>
      <c r="F71" s="1">
        <f t="shared" si="8"/>
        <v>96</v>
      </c>
      <c r="G71" s="3">
        <f t="shared" si="9"/>
        <v>3019.776</v>
      </c>
      <c r="H71" s="1">
        <f>INDEX(Data!F$21:F$220,Graph!M71)</f>
        <v>1.7020680087759856</v>
      </c>
      <c r="I71" s="1">
        <f>INDEX(Data!G$21:G$220,Graph!M71)</f>
        <v>48.9</v>
      </c>
      <c r="J71">
        <f t="shared" si="13"/>
        <v>24.45</v>
      </c>
      <c r="K71" s="1">
        <f t="shared" si="14"/>
        <v>-0.0004494554777285664</v>
      </c>
      <c r="L71">
        <v>9</v>
      </c>
      <c r="M71">
        <v>70</v>
      </c>
    </row>
    <row r="72" spans="1:13" ht="12.75">
      <c r="A72" s="1" t="str">
        <f>INDEX(Data!B$21:B$220,Graph!M72)</f>
        <v>Republic of Korea</v>
      </c>
      <c r="B72" s="1">
        <f t="shared" si="10"/>
        <v>0.5610074254362357</v>
      </c>
      <c r="C72" s="1">
        <f t="shared" si="11"/>
        <v>1804.8140000000008</v>
      </c>
      <c r="D72" s="1">
        <f t="shared" si="12"/>
        <v>1828.5140000000008</v>
      </c>
      <c r="E72" s="1">
        <f t="shared" si="15"/>
        <v>561035.5936299377</v>
      </c>
      <c r="F72" s="1">
        <f t="shared" si="8"/>
        <v>50</v>
      </c>
      <c r="G72" s="3">
        <f t="shared" si="9"/>
        <v>1804.8140000000008</v>
      </c>
      <c r="H72" s="1">
        <f>INDEX(Data!F$21:F$220,Graph!M72)</f>
        <v>0.5610074254362357</v>
      </c>
      <c r="I72" s="1">
        <f>INDEX(Data!G$21:G$220,Graph!M72)</f>
        <v>47.4</v>
      </c>
      <c r="J72">
        <f t="shared" si="13"/>
        <v>23.7</v>
      </c>
      <c r="K72" s="1">
        <f t="shared" si="14"/>
        <v>-0.004981556470472048</v>
      </c>
      <c r="L72">
        <v>7</v>
      </c>
      <c r="M72">
        <v>28</v>
      </c>
    </row>
    <row r="73" spans="1:13" ht="12.75">
      <c r="A73" s="1" t="str">
        <f>INDEX(Data!B$21:B$220,Graph!M73)</f>
        <v>South Africa</v>
      </c>
      <c r="B73" s="1">
        <f t="shared" si="10"/>
        <v>39.309067031820724</v>
      </c>
      <c r="C73" s="1">
        <f t="shared" si="11"/>
        <v>4413.020999999999</v>
      </c>
      <c r="D73" s="1">
        <f t="shared" si="12"/>
        <v>4435.4209999999985</v>
      </c>
      <c r="E73" s="1">
        <f t="shared" si="15"/>
        <v>39309126.17710171</v>
      </c>
      <c r="F73" s="1">
        <f t="shared" si="8"/>
        <v>161</v>
      </c>
      <c r="G73" s="3">
        <f t="shared" si="9"/>
        <v>4413.020999999999</v>
      </c>
      <c r="H73" s="1">
        <f>INDEX(Data!F$21:F$220,Graph!M73)</f>
        <v>39.309067031820724</v>
      </c>
      <c r="I73" s="1">
        <f>INDEX(Data!G$21:G$220,Graph!M73)</f>
        <v>44.8</v>
      </c>
      <c r="J73">
        <f t="shared" si="13"/>
        <v>22.4</v>
      </c>
      <c r="K73" s="1">
        <f t="shared" si="14"/>
        <v>-2.1074370362350194</v>
      </c>
      <c r="L73">
        <v>2</v>
      </c>
      <c r="M73">
        <v>119</v>
      </c>
    </row>
    <row r="74" spans="1:13" ht="12.75">
      <c r="A74" s="1" t="str">
        <f>INDEX(Data!B$21:B$220,Graph!M74)</f>
        <v>Colombia</v>
      </c>
      <c r="B74" s="1">
        <f t="shared" si="10"/>
        <v>4.1841658045468</v>
      </c>
      <c r="C74" s="1">
        <f t="shared" si="11"/>
        <v>3514.1609999999996</v>
      </c>
      <c r="D74" s="1">
        <f t="shared" si="12"/>
        <v>3535.9109999999996</v>
      </c>
      <c r="E74" s="1">
        <f t="shared" si="15"/>
        <v>4184079.9688376007</v>
      </c>
      <c r="F74" s="1">
        <f t="shared" si="8"/>
        <v>123</v>
      </c>
      <c r="G74" s="3">
        <f t="shared" si="9"/>
        <v>3514.1609999999996</v>
      </c>
      <c r="H74" s="1">
        <f>INDEX(Data!F$21:F$220,Graph!M74)</f>
        <v>4.1841658045468</v>
      </c>
      <c r="I74" s="1">
        <f>INDEX(Data!G$21:G$220,Graph!M74)</f>
        <v>43.5</v>
      </c>
      <c r="J74">
        <f t="shared" si="13"/>
        <v>21.75</v>
      </c>
      <c r="K74" s="1">
        <f t="shared" si="14"/>
        <v>-0.3207706364489651</v>
      </c>
      <c r="L74">
        <v>8</v>
      </c>
      <c r="M74">
        <v>73</v>
      </c>
    </row>
    <row r="75" spans="1:13" ht="12.75">
      <c r="A75" s="1" t="str">
        <f>INDEX(Data!B$21:B$220,Graph!M75)</f>
        <v>Spain</v>
      </c>
      <c r="B75" s="1">
        <f t="shared" si="10"/>
        <v>0.553933384109401</v>
      </c>
      <c r="C75" s="1">
        <f t="shared" si="11"/>
        <v>1760.6140000000007</v>
      </c>
      <c r="D75" s="1">
        <f t="shared" si="12"/>
        <v>1781.1140000000007</v>
      </c>
      <c r="E75" s="1">
        <f t="shared" si="15"/>
        <v>553026.5683296929</v>
      </c>
      <c r="F75" s="1">
        <f t="shared" si="8"/>
        <v>49</v>
      </c>
      <c r="G75" s="3">
        <f t="shared" si="9"/>
        <v>1760.6140000000007</v>
      </c>
      <c r="H75" s="1">
        <f>INDEX(Data!F$21:F$220,Graph!M75)</f>
        <v>0.553933384109401</v>
      </c>
      <c r="I75" s="1">
        <f>INDEX(Data!G$21:G$220,Graph!M75)</f>
        <v>41</v>
      </c>
      <c r="J75">
        <f t="shared" si="13"/>
        <v>20.5</v>
      </c>
      <c r="K75" s="1">
        <f t="shared" si="14"/>
        <v>-0.007074041326834757</v>
      </c>
      <c r="L75">
        <v>11</v>
      </c>
      <c r="M75">
        <v>20</v>
      </c>
    </row>
    <row r="76" spans="1:13" ht="12.75">
      <c r="A76" s="1" t="str">
        <f>INDEX(Data!B$21:B$220,Graph!M76)</f>
        <v>Poland</v>
      </c>
      <c r="B76" s="1">
        <f t="shared" si="10"/>
        <v>0.2683723921653106</v>
      </c>
      <c r="C76" s="1">
        <f t="shared" si="11"/>
        <v>1479.5430000000006</v>
      </c>
      <c r="D76" s="1">
        <f t="shared" si="12"/>
        <v>1498.8430000000005</v>
      </c>
      <c r="E76" s="1">
        <f t="shared" si="15"/>
        <v>268043.18384210125</v>
      </c>
      <c r="F76" s="1">
        <f t="shared" si="8"/>
        <v>35</v>
      </c>
      <c r="G76" s="3">
        <f t="shared" si="9"/>
        <v>1479.5430000000006</v>
      </c>
      <c r="H76" s="1">
        <f>INDEX(Data!F$21:F$220,Graph!M76)</f>
        <v>0.2683723921653106</v>
      </c>
      <c r="I76" s="1">
        <f>INDEX(Data!G$21:G$220,Graph!M76)</f>
        <v>38.6</v>
      </c>
      <c r="J76">
        <f t="shared" si="13"/>
        <v>19.3</v>
      </c>
      <c r="K76" s="1">
        <f t="shared" si="14"/>
        <v>-0.05522391763120288</v>
      </c>
      <c r="L76">
        <v>9</v>
      </c>
      <c r="M76">
        <v>37</v>
      </c>
    </row>
    <row r="77" spans="1:13" ht="12.75">
      <c r="A77" s="1" t="str">
        <f>INDEX(Data!B$21:B$220,Graph!M77)</f>
        <v>Argentina</v>
      </c>
      <c r="B77" s="1">
        <f t="shared" si="10"/>
        <v>1.2999020816663653</v>
      </c>
      <c r="C77" s="1">
        <f t="shared" si="11"/>
        <v>2916.626</v>
      </c>
      <c r="D77" s="1">
        <f t="shared" si="12"/>
        <v>2935.626</v>
      </c>
      <c r="E77" s="1">
        <f t="shared" si="15"/>
        <v>1299040.0877202032</v>
      </c>
      <c r="F77" s="1">
        <f t="shared" si="8"/>
        <v>87</v>
      </c>
      <c r="G77" s="3">
        <f t="shared" si="9"/>
        <v>2916.626</v>
      </c>
      <c r="H77" s="1">
        <f>INDEX(Data!F$21:F$220,Graph!M77)</f>
        <v>1.2999020816663653</v>
      </c>
      <c r="I77" s="1">
        <f>INDEX(Data!G$21:G$220,Graph!M77)</f>
        <v>38</v>
      </c>
      <c r="J77">
        <f t="shared" si="13"/>
        <v>19</v>
      </c>
      <c r="K77" s="1">
        <f t="shared" si="14"/>
        <v>-0.0009872321841837284</v>
      </c>
      <c r="L77">
        <v>8</v>
      </c>
      <c r="M77">
        <v>34</v>
      </c>
    </row>
    <row r="78" spans="1:13" ht="12.75">
      <c r="A78" s="1" t="str">
        <f>INDEX(Data!B$21:B$220,Graph!M78)</f>
        <v>United Republic Tanzania</v>
      </c>
      <c r="B78" s="1">
        <f t="shared" si="10"/>
        <v>343.9089876613997</v>
      </c>
      <c r="C78" s="1">
        <f t="shared" si="11"/>
        <v>6206.323999999999</v>
      </c>
      <c r="D78" s="1">
        <f t="shared" si="12"/>
        <v>6224.473999999998</v>
      </c>
      <c r="E78" s="1">
        <f t="shared" si="15"/>
        <v>343908167.81537485</v>
      </c>
      <c r="F78" s="1">
        <f t="shared" si="8"/>
        <v>197</v>
      </c>
      <c r="G78" s="3">
        <f t="shared" si="9"/>
        <v>6206.323999999999</v>
      </c>
      <c r="H78" s="1">
        <f>INDEX(Data!F$21:F$220,Graph!M78)</f>
        <v>343.9089876613997</v>
      </c>
      <c r="I78" s="1">
        <f>INDEX(Data!G$21:G$220,Graph!M78)</f>
        <v>36.3</v>
      </c>
      <c r="J78">
        <f t="shared" si="13"/>
        <v>18.15</v>
      </c>
      <c r="K78" s="1">
        <f t="shared" si="14"/>
        <v>-8.322140644023364</v>
      </c>
      <c r="L78">
        <v>2</v>
      </c>
      <c r="M78">
        <v>162</v>
      </c>
    </row>
    <row r="79" spans="1:13" ht="12.75">
      <c r="A79" s="1" t="str">
        <f>INDEX(Data!B$21:B$220,Graph!M79)</f>
        <v>Sudan</v>
      </c>
      <c r="B79" s="1">
        <f t="shared" si="10"/>
        <v>5.698694850665622</v>
      </c>
      <c r="C79" s="1">
        <f t="shared" si="11"/>
        <v>3588.961</v>
      </c>
      <c r="D79" s="1">
        <f t="shared" si="12"/>
        <v>3605.4109999999996</v>
      </c>
      <c r="E79" s="1">
        <f t="shared" si="15"/>
        <v>5698144.270684071</v>
      </c>
      <c r="F79" s="1">
        <f aca="true" t="shared" si="16" ref="F79:F110">RANK(E79,E$47:E$246,1)</f>
        <v>129</v>
      </c>
      <c r="G79" s="3">
        <f aca="true" t="shared" si="17" ref="G79:G110">C79</f>
        <v>3588.961</v>
      </c>
      <c r="H79" s="1">
        <f>INDEX(Data!F$21:F$220,Graph!M79)</f>
        <v>5.698694850665622</v>
      </c>
      <c r="I79" s="1">
        <f>INDEX(Data!G$21:G$220,Graph!M79)</f>
        <v>32.9</v>
      </c>
      <c r="J79">
        <f t="shared" si="13"/>
        <v>16.45</v>
      </c>
      <c r="K79" s="1">
        <f t="shared" si="14"/>
        <v>-0.07633094912797933</v>
      </c>
      <c r="L79">
        <v>3</v>
      </c>
      <c r="M79">
        <v>139</v>
      </c>
    </row>
    <row r="80" spans="1:13" ht="12.75">
      <c r="A80" s="1" t="str">
        <f>INDEX(Data!B$21:B$220,Graph!M80)</f>
        <v>Kenya</v>
      </c>
      <c r="B80" s="1">
        <f t="shared" si="10"/>
        <v>17.13980980595693</v>
      </c>
      <c r="C80" s="1">
        <f t="shared" si="11"/>
        <v>4075.870999999999</v>
      </c>
      <c r="D80" s="1">
        <f t="shared" si="12"/>
        <v>4091.620999999999</v>
      </c>
      <c r="E80" s="1">
        <f t="shared" si="15"/>
        <v>17139153.04639964</v>
      </c>
      <c r="F80" s="1">
        <f t="shared" si="16"/>
        <v>149</v>
      </c>
      <c r="G80" s="3">
        <f t="shared" si="17"/>
        <v>4075.870999999999</v>
      </c>
      <c r="H80" s="1">
        <f>INDEX(Data!F$21:F$220,Graph!M80)</f>
        <v>17.13980980595693</v>
      </c>
      <c r="I80" s="1">
        <f>INDEX(Data!G$21:G$220,Graph!M80)</f>
        <v>31.5</v>
      </c>
      <c r="J80">
        <f t="shared" si="13"/>
        <v>15.75</v>
      </c>
      <c r="K80" s="1">
        <f t="shared" si="14"/>
        <v>-0.690105540577008</v>
      </c>
      <c r="L80">
        <v>2</v>
      </c>
      <c r="M80">
        <v>148</v>
      </c>
    </row>
    <row r="81" spans="1:13" ht="12.75">
      <c r="A81" s="1" t="str">
        <f>INDEX(Data!B$21:B$220,Graph!M81)</f>
        <v>Algeria</v>
      </c>
      <c r="B81" s="1">
        <f t="shared" si="10"/>
        <v>67.88472191482366</v>
      </c>
      <c r="C81" s="1">
        <f t="shared" si="11"/>
        <v>5639.411999999998</v>
      </c>
      <c r="D81" s="1">
        <f t="shared" si="12"/>
        <v>5655.061999999998</v>
      </c>
      <c r="E81" s="1">
        <f t="shared" si="15"/>
        <v>67884113.01435901</v>
      </c>
      <c r="F81" s="1">
        <f t="shared" si="16"/>
        <v>172</v>
      </c>
      <c r="G81" s="3">
        <f t="shared" si="17"/>
        <v>5639.411999999998</v>
      </c>
      <c r="H81" s="1">
        <f>INDEX(Data!F$21:F$220,Graph!M81)</f>
        <v>67.88472191482366</v>
      </c>
      <c r="I81" s="1">
        <f>INDEX(Data!G$21:G$220,Graph!M81)</f>
        <v>31.3</v>
      </c>
      <c r="J81">
        <f t="shared" si="13"/>
        <v>15.65</v>
      </c>
      <c r="K81" s="1">
        <f t="shared" si="14"/>
        <v>-7.113589185255066</v>
      </c>
      <c r="L81">
        <v>3</v>
      </c>
      <c r="M81">
        <v>108</v>
      </c>
    </row>
    <row r="82" spans="1:13" ht="12.75">
      <c r="A82" s="1" t="str">
        <f>INDEX(Data!B$21:B$220,Graph!M82)</f>
        <v>Canada</v>
      </c>
      <c r="B82" s="1">
        <f t="shared" si="10"/>
        <v>0.48078943253300893</v>
      </c>
      <c r="C82" s="1">
        <f t="shared" si="11"/>
        <v>1641.8620000000008</v>
      </c>
      <c r="D82" s="1">
        <f t="shared" si="12"/>
        <v>1657.5120000000009</v>
      </c>
      <c r="E82" s="1">
        <f t="shared" si="15"/>
        <v>480009.0143590095</v>
      </c>
      <c r="F82" s="1">
        <f t="shared" si="16"/>
        <v>45</v>
      </c>
      <c r="G82" s="3">
        <f t="shared" si="17"/>
        <v>1641.8620000000008</v>
      </c>
      <c r="H82" s="1">
        <f>INDEX(Data!F$21:F$220,Graph!M82)</f>
        <v>0.48078943253300893</v>
      </c>
      <c r="I82" s="1">
        <f>INDEX(Data!G$21:G$220,Graph!M82)</f>
        <v>31.3</v>
      </c>
      <c r="J82">
        <f t="shared" si="13"/>
        <v>15.65</v>
      </c>
      <c r="K82" s="1">
        <f t="shared" si="14"/>
        <v>-0.00821000336661104</v>
      </c>
      <c r="L82">
        <v>10</v>
      </c>
      <c r="M82">
        <v>4</v>
      </c>
    </row>
    <row r="83" spans="1:13" ht="12.75">
      <c r="A83" s="1" t="str">
        <f>INDEX(Data!B$21:B$220,Graph!M83)</f>
        <v>Morocco</v>
      </c>
      <c r="B83" s="1">
        <f t="shared" si="10"/>
        <v>2.6844100318871122</v>
      </c>
      <c r="C83" s="1">
        <f t="shared" si="11"/>
        <v>3210.138</v>
      </c>
      <c r="D83" s="1">
        <f t="shared" si="12"/>
        <v>3225.188</v>
      </c>
      <c r="E83" s="1">
        <f t="shared" si="15"/>
        <v>2684129.8221152136</v>
      </c>
      <c r="F83" s="1">
        <f t="shared" si="16"/>
        <v>109</v>
      </c>
      <c r="G83" s="3">
        <f t="shared" si="17"/>
        <v>3210.138</v>
      </c>
      <c r="H83" s="1">
        <f>INDEX(Data!F$21:F$220,Graph!M83)</f>
        <v>2.6844100318871122</v>
      </c>
      <c r="I83" s="1">
        <f>INDEX(Data!G$21:G$220,Graph!M83)</f>
        <v>30.1</v>
      </c>
      <c r="J83">
        <f t="shared" si="13"/>
        <v>15.05</v>
      </c>
      <c r="K83" s="1">
        <f t="shared" si="14"/>
        <v>-0.09077539149821234</v>
      </c>
      <c r="L83">
        <v>3</v>
      </c>
      <c r="M83">
        <v>125</v>
      </c>
    </row>
    <row r="84" spans="1:13" ht="12.75">
      <c r="A84" s="1" t="str">
        <f>INDEX(Data!B$21:B$220,Graph!M84)</f>
        <v>Peru</v>
      </c>
      <c r="B84" s="1">
        <f t="shared" si="10"/>
        <v>1.6215340783638172</v>
      </c>
      <c r="C84" s="1">
        <f t="shared" si="11"/>
        <v>2981.926</v>
      </c>
      <c r="D84" s="1">
        <f t="shared" si="12"/>
        <v>2995.326</v>
      </c>
      <c r="E84" s="1">
        <f t="shared" si="15"/>
        <v>1621089.293444775</v>
      </c>
      <c r="F84" s="1">
        <f t="shared" si="16"/>
        <v>95</v>
      </c>
      <c r="G84" s="3">
        <f t="shared" si="17"/>
        <v>2981.926</v>
      </c>
      <c r="H84" s="1">
        <f>INDEX(Data!F$21:F$220,Graph!M84)</f>
        <v>1.6215340783638172</v>
      </c>
      <c r="I84" s="1">
        <f>INDEX(Data!G$21:G$220,Graph!M84)</f>
        <v>26.8</v>
      </c>
      <c r="J84">
        <f t="shared" si="13"/>
        <v>13.4</v>
      </c>
      <c r="K84" s="1">
        <f t="shared" si="14"/>
        <v>-0.08053393041216839</v>
      </c>
      <c r="L84">
        <v>8</v>
      </c>
      <c r="M84">
        <v>85</v>
      </c>
    </row>
    <row r="85" spans="1:13" ht="12.75">
      <c r="A85" s="1" t="str">
        <f>INDEX(Data!B$21:B$220,Graph!M85)</f>
        <v>Uzbekistan</v>
      </c>
      <c r="B85" s="1">
        <f t="shared" si="10"/>
        <v>1.188804877403573</v>
      </c>
      <c r="C85" s="1">
        <f t="shared" si="11"/>
        <v>2865.456</v>
      </c>
      <c r="D85" s="1">
        <f t="shared" si="12"/>
        <v>2878.306</v>
      </c>
      <c r="E85" s="1">
        <f t="shared" si="15"/>
        <v>1188111.1172212951</v>
      </c>
      <c r="F85" s="1">
        <f t="shared" si="16"/>
        <v>84</v>
      </c>
      <c r="G85" s="3">
        <f t="shared" si="17"/>
        <v>2865.456</v>
      </c>
      <c r="H85" s="1">
        <f>INDEX(Data!F$21:F$220,Graph!M85)</f>
        <v>1.188804877403573</v>
      </c>
      <c r="I85" s="1">
        <f>INDEX(Data!G$21:G$220,Graph!M85)</f>
        <v>25.7</v>
      </c>
      <c r="J85">
        <f t="shared" si="13"/>
        <v>12.85</v>
      </c>
      <c r="K85" s="1">
        <f t="shared" si="14"/>
        <v>-0.022078120403881796</v>
      </c>
      <c r="L85">
        <v>6</v>
      </c>
      <c r="M85">
        <v>107</v>
      </c>
    </row>
    <row r="86" spans="1:13" ht="12.75">
      <c r="A86" s="1" t="str">
        <f>INDEX(Data!B$21:B$220,Graph!M86)</f>
        <v>Venezuela</v>
      </c>
      <c r="B86" s="1">
        <f t="shared" si="10"/>
        <v>2.1754731887772194</v>
      </c>
      <c r="C86" s="1">
        <f t="shared" si="11"/>
        <v>3096.5879999999997</v>
      </c>
      <c r="D86" s="1">
        <f t="shared" si="12"/>
        <v>3109.1879999999996</v>
      </c>
      <c r="E86" s="1">
        <f t="shared" si="15"/>
        <v>2175072.0371197136</v>
      </c>
      <c r="F86" s="1">
        <f t="shared" si="16"/>
        <v>105</v>
      </c>
      <c r="G86" s="3">
        <f t="shared" si="17"/>
        <v>3096.5879999999997</v>
      </c>
      <c r="H86" s="1">
        <f>INDEX(Data!F$21:F$220,Graph!M86)</f>
        <v>2.1754731887772194</v>
      </c>
      <c r="I86" s="1">
        <f>INDEX(Data!G$21:G$220,Graph!M86)</f>
        <v>25.2</v>
      </c>
      <c r="J86">
        <f t="shared" si="13"/>
        <v>12.6</v>
      </c>
      <c r="K86" s="1">
        <f t="shared" si="14"/>
        <v>-0.26278402833001024</v>
      </c>
      <c r="L86">
        <v>8</v>
      </c>
      <c r="M86">
        <v>68</v>
      </c>
    </row>
    <row r="87" spans="1:13" ht="12.75">
      <c r="A87" s="1" t="str">
        <f>INDEX(Data!B$21:B$220,Graph!M87)</f>
        <v>Uganda</v>
      </c>
      <c r="B87" s="1">
        <f t="shared" si="10"/>
        <v>64.70391557025394</v>
      </c>
      <c r="C87" s="1">
        <f t="shared" si="11"/>
        <v>5611.261999999999</v>
      </c>
      <c r="D87" s="1">
        <f t="shared" si="12"/>
        <v>5623.761999999999</v>
      </c>
      <c r="E87" s="1">
        <f t="shared" si="15"/>
        <v>64703150.005079076</v>
      </c>
      <c r="F87" s="1">
        <f t="shared" si="16"/>
        <v>171</v>
      </c>
      <c r="G87" s="3">
        <f t="shared" si="17"/>
        <v>5611.261999999999</v>
      </c>
      <c r="H87" s="1">
        <f>INDEX(Data!F$21:F$220,Graph!M87)</f>
        <v>64.70391557025394</v>
      </c>
      <c r="I87" s="1">
        <f>INDEX(Data!G$21:G$220,Graph!M87)</f>
        <v>25</v>
      </c>
      <c r="J87">
        <f t="shared" si="13"/>
        <v>12.5</v>
      </c>
      <c r="K87" s="1">
        <f t="shared" si="14"/>
        <v>-3.1808063445697172</v>
      </c>
      <c r="L87">
        <v>2</v>
      </c>
      <c r="M87">
        <v>146</v>
      </c>
    </row>
    <row r="88" spans="1:13" ht="12.75">
      <c r="A88" s="1" t="str">
        <f>INDEX(Data!B$21:B$220,Graph!M88)</f>
        <v>Nepal</v>
      </c>
      <c r="B88" s="1">
        <f t="shared" si="10"/>
        <v>34.471550298733746</v>
      </c>
      <c r="C88" s="1">
        <f t="shared" si="11"/>
        <v>4363.521</v>
      </c>
      <c r="D88" s="1">
        <f t="shared" si="12"/>
        <v>4375.821</v>
      </c>
      <c r="E88" s="1">
        <f t="shared" si="15"/>
        <v>34471143.94099781</v>
      </c>
      <c r="F88" s="1">
        <f t="shared" si="16"/>
        <v>158</v>
      </c>
      <c r="G88" s="3">
        <f t="shared" si="17"/>
        <v>4363.521</v>
      </c>
      <c r="H88" s="1">
        <f>INDEX(Data!F$21:F$220,Graph!M88)</f>
        <v>34.471550298733746</v>
      </c>
      <c r="I88" s="1">
        <f>INDEX(Data!G$21:G$220,Graph!M88)</f>
        <v>24.6</v>
      </c>
      <c r="J88">
        <f t="shared" si="13"/>
        <v>12.3</v>
      </c>
      <c r="K88" s="1">
        <f t="shared" si="14"/>
        <v>-1.7118548936556905</v>
      </c>
      <c r="L88">
        <v>4</v>
      </c>
      <c r="M88">
        <v>140</v>
      </c>
    </row>
    <row r="89" spans="1:13" ht="12.75">
      <c r="A89" s="1" t="str">
        <f>INDEX(Data!B$21:B$220,Graph!M89)</f>
        <v>Iraq</v>
      </c>
      <c r="B89" s="1">
        <f t="shared" si="10"/>
        <v>3.9160159835888337</v>
      </c>
      <c r="C89" s="1">
        <f t="shared" si="11"/>
        <v>3478.1429999999996</v>
      </c>
      <c r="D89" s="1">
        <f t="shared" si="12"/>
        <v>3490.3979999999997</v>
      </c>
      <c r="E89" s="1">
        <f t="shared" si="15"/>
        <v>3916187.9265795313</v>
      </c>
      <c r="F89" s="1">
        <f t="shared" si="16"/>
        <v>120</v>
      </c>
      <c r="G89" s="3">
        <f t="shared" si="17"/>
        <v>3478.1429999999996</v>
      </c>
      <c r="H89" s="1">
        <f>INDEX(Data!F$21:F$220,Graph!M89)</f>
        <v>3.9160159835888337</v>
      </c>
      <c r="I89" s="1">
        <f>INDEX(Data!G$21:G$220,Graph!M89)</f>
        <v>24.51</v>
      </c>
      <c r="J89">
        <f t="shared" si="13"/>
        <v>12.255</v>
      </c>
      <c r="K89" s="1">
        <f t="shared" si="14"/>
        <v>-0.04701659786480006</v>
      </c>
      <c r="L89">
        <v>6</v>
      </c>
      <c r="M89">
        <v>184</v>
      </c>
    </row>
    <row r="90" spans="1:13" ht="12.75">
      <c r="A90" s="1" t="str">
        <f>INDEX(Data!B$21:B$220,Graph!M90)</f>
        <v>Malaysia</v>
      </c>
      <c r="B90" s="1">
        <f t="shared" si="10"/>
        <v>4.819290883364329</v>
      </c>
      <c r="C90" s="1">
        <f t="shared" si="11"/>
        <v>3555.4109999999996</v>
      </c>
      <c r="D90" s="1">
        <f t="shared" si="12"/>
        <v>3567.4109999999996</v>
      </c>
      <c r="E90" s="1">
        <f t="shared" si="15"/>
        <v>4819062.844875918</v>
      </c>
      <c r="F90" s="1">
        <f t="shared" si="16"/>
        <v>126</v>
      </c>
      <c r="G90" s="3">
        <f t="shared" si="17"/>
        <v>3555.4109999999996</v>
      </c>
      <c r="H90" s="1">
        <f>INDEX(Data!F$21:F$220,Graph!M90)</f>
        <v>4.819290883364329</v>
      </c>
      <c r="I90" s="1">
        <f>INDEX(Data!G$21:G$220,Graph!M90)</f>
        <v>24</v>
      </c>
      <c r="J90">
        <f t="shared" si="13"/>
        <v>12</v>
      </c>
      <c r="K90" s="1">
        <f t="shared" si="14"/>
        <v>-0.6082898116960003</v>
      </c>
      <c r="L90">
        <v>5</v>
      </c>
      <c r="M90">
        <v>59</v>
      </c>
    </row>
    <row r="91" spans="1:13" ht="12.75">
      <c r="A91" s="1" t="str">
        <f>INDEX(Data!B$21:B$220,Graph!M91)</f>
        <v>Saudi Arabia</v>
      </c>
      <c r="B91" s="1">
        <f t="shared" si="10"/>
        <v>0.42858837480128426</v>
      </c>
      <c r="C91" s="1">
        <f t="shared" si="11"/>
        <v>1544.2930000000006</v>
      </c>
      <c r="D91" s="1">
        <f t="shared" si="12"/>
        <v>1556.0430000000006</v>
      </c>
      <c r="E91" s="1">
        <f t="shared" si="15"/>
        <v>428080.76477433625</v>
      </c>
      <c r="F91" s="1">
        <f t="shared" si="16"/>
        <v>41</v>
      </c>
      <c r="G91" s="3">
        <f t="shared" si="17"/>
        <v>1544.2930000000006</v>
      </c>
      <c r="H91" s="1">
        <f>INDEX(Data!F$21:F$220,Graph!M91)</f>
        <v>0.42858837480128426</v>
      </c>
      <c r="I91" s="1">
        <f>INDEX(Data!G$21:G$220,Graph!M91)</f>
        <v>23.5</v>
      </c>
      <c r="J91">
        <f t="shared" si="13"/>
        <v>11.75</v>
      </c>
      <c r="K91" s="1">
        <f t="shared" si="14"/>
        <v>-0.029126840289327827</v>
      </c>
      <c r="L91">
        <v>6</v>
      </c>
      <c r="M91">
        <v>77</v>
      </c>
    </row>
    <row r="92" spans="1:13" ht="12.75">
      <c r="A92" s="1" t="str">
        <f>INDEX(Data!B$21:B$220,Graph!M92)</f>
        <v>Afghanistan</v>
      </c>
      <c r="B92" s="1">
        <f t="shared" si="10"/>
        <v>11.994367211905088</v>
      </c>
      <c r="C92" s="1">
        <f t="shared" si="11"/>
        <v>3720.5759999999996</v>
      </c>
      <c r="D92" s="1">
        <f t="shared" si="12"/>
        <v>3732.0409999999997</v>
      </c>
      <c r="E92" s="1">
        <f t="shared" si="15"/>
        <v>11994181.673458533</v>
      </c>
      <c r="F92" s="1">
        <f t="shared" si="16"/>
        <v>142</v>
      </c>
      <c r="G92" s="3">
        <f t="shared" si="17"/>
        <v>3720.5759999999996</v>
      </c>
      <c r="H92" s="1">
        <f>INDEX(Data!F$21:F$220,Graph!M92)</f>
        <v>11.994367211905088</v>
      </c>
      <c r="I92" s="1">
        <f>INDEX(Data!G$21:G$220,Graph!M92)</f>
        <v>22.93</v>
      </c>
      <c r="J92">
        <f t="shared" si="13"/>
        <v>11.465</v>
      </c>
      <c r="K92" s="1">
        <f t="shared" si="14"/>
        <v>-0.40663273651319365</v>
      </c>
      <c r="L92">
        <v>6</v>
      </c>
      <c r="M92">
        <v>178</v>
      </c>
    </row>
    <row r="93" spans="1:13" ht="12.75">
      <c r="A93" s="1" t="str">
        <f>INDEX(Data!B$21:B$220,Graph!M93)</f>
        <v>Democratic PR of Korea</v>
      </c>
      <c r="B93" s="1">
        <f t="shared" si="10"/>
        <v>53.38049132146621</v>
      </c>
      <c r="C93" s="1">
        <f t="shared" si="11"/>
        <v>5563.091499999999</v>
      </c>
      <c r="D93" s="1">
        <f t="shared" si="12"/>
        <v>5574.361999999998</v>
      </c>
      <c r="E93" s="1">
        <f t="shared" si="15"/>
        <v>53380184.6111395</v>
      </c>
      <c r="F93" s="1">
        <f t="shared" si="16"/>
        <v>167</v>
      </c>
      <c r="G93" s="3">
        <f t="shared" si="17"/>
        <v>5563.091499999999</v>
      </c>
      <c r="H93" s="1">
        <f>INDEX(Data!F$21:F$220,Graph!M93)</f>
        <v>53.38049132146621</v>
      </c>
      <c r="I93" s="1">
        <f>INDEX(Data!G$21:G$220,Graph!M93)</f>
        <v>22.541</v>
      </c>
      <c r="J93">
        <f t="shared" si="13"/>
        <v>11.2705</v>
      </c>
      <c r="K93" s="1">
        <f t="shared" si="14"/>
        <v>-0.710466326803683</v>
      </c>
      <c r="L93">
        <v>7</v>
      </c>
      <c r="M93">
        <v>181</v>
      </c>
    </row>
    <row r="94" spans="1:13" ht="12.75">
      <c r="A94" s="1" t="str">
        <f>INDEX(Data!B$21:B$220,Graph!M94)</f>
        <v>Romania</v>
      </c>
      <c r="B94" s="1">
        <f t="shared" si="10"/>
        <v>0.8113853379067413</v>
      </c>
      <c r="C94" s="1">
        <f t="shared" si="11"/>
        <v>2716.2980000000007</v>
      </c>
      <c r="D94" s="1">
        <f t="shared" si="12"/>
        <v>2727.4980000000005</v>
      </c>
      <c r="E94" s="1">
        <f t="shared" si="15"/>
        <v>811072.5885508567</v>
      </c>
      <c r="F94" s="1">
        <f t="shared" si="16"/>
        <v>71</v>
      </c>
      <c r="G94" s="3">
        <f t="shared" si="17"/>
        <v>2716.2980000000007</v>
      </c>
      <c r="H94" s="1">
        <f>INDEX(Data!F$21:F$220,Graph!M94)</f>
        <v>0.8113853379067413</v>
      </c>
      <c r="I94" s="1">
        <f>INDEX(Data!G$21:G$220,Graph!M94)</f>
        <v>22.4</v>
      </c>
      <c r="J94">
        <f t="shared" si="13"/>
        <v>11.2</v>
      </c>
      <c r="K94" s="1">
        <f t="shared" si="14"/>
        <v>-0.008319162287889204</v>
      </c>
      <c r="L94">
        <v>9</v>
      </c>
      <c r="M94">
        <v>69</v>
      </c>
    </row>
    <row r="95" spans="1:13" ht="12.75">
      <c r="A95" s="1" t="str">
        <f>INDEX(Data!B$21:B$220,Graph!M95)</f>
        <v>Taiwan</v>
      </c>
      <c r="B95" s="1">
        <f t="shared" si="10"/>
        <v>0.9450218394266765</v>
      </c>
      <c r="C95" s="1">
        <f t="shared" si="11"/>
        <v>2762.7060000000006</v>
      </c>
      <c r="D95" s="1">
        <f t="shared" si="12"/>
        <v>2773.2060000000006</v>
      </c>
      <c r="E95" s="1">
        <f t="shared" si="15"/>
        <v>945201.364266428</v>
      </c>
      <c r="F95" s="1">
        <f t="shared" si="16"/>
        <v>77</v>
      </c>
      <c r="G95" s="3">
        <f t="shared" si="17"/>
        <v>2762.7060000000006</v>
      </c>
      <c r="H95" s="1">
        <f>INDEX(Data!F$21:F$220,Graph!M95)</f>
        <v>0.9450218394266765</v>
      </c>
      <c r="I95" s="1">
        <f>INDEX(Data!G$21:G$220,Graph!M95)</f>
        <v>21</v>
      </c>
      <c r="J95">
        <f t="shared" si="13"/>
        <v>10.5</v>
      </c>
      <c r="K95" s="1">
        <f t="shared" si="14"/>
        <v>-0.03790075015761396</v>
      </c>
      <c r="L95">
        <v>7</v>
      </c>
      <c r="M95">
        <v>198</v>
      </c>
    </row>
    <row r="96" spans="1:13" ht="12.75">
      <c r="A96" s="1" t="str">
        <f>INDEX(Data!B$21:B$220,Graph!M96)</f>
        <v>Ghana</v>
      </c>
      <c r="B96" s="1">
        <f t="shared" si="10"/>
        <v>18.26323895851784</v>
      </c>
      <c r="C96" s="1">
        <f t="shared" si="11"/>
        <v>4108.070999999999</v>
      </c>
      <c r="D96" s="1">
        <f t="shared" si="12"/>
        <v>4118.320999999999</v>
      </c>
      <c r="E96" s="1">
        <f t="shared" si="15"/>
        <v>18263134.284164846</v>
      </c>
      <c r="F96" s="1">
        <f t="shared" si="16"/>
        <v>151</v>
      </c>
      <c r="G96" s="3">
        <f t="shared" si="17"/>
        <v>4108.070999999999</v>
      </c>
      <c r="H96" s="1">
        <f>INDEX(Data!F$21:F$220,Graph!M96)</f>
        <v>18.26323895851784</v>
      </c>
      <c r="I96" s="1">
        <f>INDEX(Data!G$21:G$220,Graph!M96)</f>
        <v>20.5</v>
      </c>
      <c r="J96">
        <f t="shared" si="13"/>
        <v>10.25</v>
      </c>
      <c r="K96" s="1">
        <f t="shared" si="14"/>
        <v>-0.5339809554649939</v>
      </c>
      <c r="L96">
        <v>3</v>
      </c>
      <c r="M96">
        <v>131</v>
      </c>
    </row>
    <row r="97" spans="1:13" ht="12.75">
      <c r="A97" s="1" t="str">
        <f>INDEX(Data!B$21:B$220,Graph!M97)</f>
        <v>Australia</v>
      </c>
      <c r="B97" s="1">
        <f t="shared" si="10"/>
        <v>0.7299083706679711</v>
      </c>
      <c r="C97" s="1">
        <f t="shared" si="11"/>
        <v>2612.448000000001</v>
      </c>
      <c r="D97" s="1">
        <f t="shared" si="12"/>
        <v>2622.198000000001</v>
      </c>
      <c r="E97" s="1">
        <f t="shared" si="15"/>
        <v>729006.1239616832</v>
      </c>
      <c r="F97" s="1">
        <f t="shared" si="16"/>
        <v>66</v>
      </c>
      <c r="G97" s="3">
        <f t="shared" si="17"/>
        <v>2612.448000000001</v>
      </c>
      <c r="H97" s="1">
        <f>INDEX(Data!F$21:F$220,Graph!M97)</f>
        <v>0.7299083706679711</v>
      </c>
      <c r="I97" s="1">
        <f>INDEX(Data!G$21:G$220,Graph!M97)</f>
        <v>19.5</v>
      </c>
      <c r="J97">
        <f t="shared" si="13"/>
        <v>9.75</v>
      </c>
      <c r="K97" s="1">
        <f t="shared" si="14"/>
        <v>-0.007194333154606269</v>
      </c>
      <c r="L97">
        <v>5</v>
      </c>
      <c r="M97">
        <v>3</v>
      </c>
    </row>
    <row r="98" spans="1:13" ht="12.75">
      <c r="A98" s="1" t="str">
        <f>INDEX(Data!B$21:B$220,Graph!M98)</f>
        <v>Yemen</v>
      </c>
      <c r="B98" s="1">
        <f t="shared" si="10"/>
        <v>1.259962941352801</v>
      </c>
      <c r="C98" s="1">
        <f t="shared" si="11"/>
        <v>2887.976</v>
      </c>
      <c r="D98" s="1">
        <f t="shared" si="12"/>
        <v>2897.626</v>
      </c>
      <c r="E98" s="1">
        <f t="shared" si="15"/>
        <v>1259152.0919210506</v>
      </c>
      <c r="F98" s="1">
        <f t="shared" si="16"/>
        <v>86</v>
      </c>
      <c r="G98" s="3">
        <f t="shared" si="17"/>
        <v>2887.976</v>
      </c>
      <c r="H98" s="1">
        <f>INDEX(Data!F$21:F$220,Graph!M98)</f>
        <v>1.259962941352801</v>
      </c>
      <c r="I98" s="1">
        <f>INDEX(Data!G$21:G$220,Graph!M98)</f>
        <v>19.3</v>
      </c>
      <c r="J98">
        <f t="shared" si="13"/>
        <v>9.65</v>
      </c>
      <c r="K98" s="1">
        <f t="shared" si="14"/>
        <v>-0.03993914031356427</v>
      </c>
      <c r="L98">
        <v>6</v>
      </c>
      <c r="M98">
        <v>149</v>
      </c>
    </row>
    <row r="99" spans="1:13" ht="12.75">
      <c r="A99" s="1" t="str">
        <f>INDEX(Data!B$21:B$220,Graph!M99)</f>
        <v>Sri Lanka</v>
      </c>
      <c r="B99" s="1">
        <f t="shared" si="10"/>
        <v>3.4978838891594735</v>
      </c>
      <c r="C99" s="1">
        <f t="shared" si="11"/>
        <v>3438.7379999999994</v>
      </c>
      <c r="D99" s="1">
        <f t="shared" si="12"/>
        <v>3448.187999999999</v>
      </c>
      <c r="E99" s="1">
        <f t="shared" si="15"/>
        <v>3497099.0278397854</v>
      </c>
      <c r="F99" s="1">
        <f t="shared" si="16"/>
        <v>117</v>
      </c>
      <c r="G99" s="3">
        <f t="shared" si="17"/>
        <v>3438.7379999999994</v>
      </c>
      <c r="H99" s="1">
        <f>INDEX(Data!F$21:F$220,Graph!M99)</f>
        <v>3.4978838891594735</v>
      </c>
      <c r="I99" s="1">
        <f>INDEX(Data!G$21:G$220,Graph!M99)</f>
        <v>18.9</v>
      </c>
      <c r="J99">
        <f t="shared" si="13"/>
        <v>9.45</v>
      </c>
      <c r="K99" s="1">
        <f t="shared" si="14"/>
        <v>-0.1337577183682157</v>
      </c>
      <c r="L99">
        <v>4</v>
      </c>
      <c r="M99">
        <v>96</v>
      </c>
    </row>
    <row r="100" spans="1:13" ht="12.75">
      <c r="A100" s="1" t="str">
        <f>INDEX(Data!B$21:B$220,Graph!M100)</f>
        <v>Mozambique</v>
      </c>
      <c r="B100" s="1">
        <f t="shared" si="10"/>
        <v>54.38655547409778</v>
      </c>
      <c r="C100" s="1">
        <f t="shared" si="11"/>
        <v>5583.911999999998</v>
      </c>
      <c r="D100" s="1">
        <f t="shared" si="12"/>
        <v>5593.161999999998</v>
      </c>
      <c r="E100" s="1">
        <f t="shared" si="15"/>
        <v>54386173.96375852</v>
      </c>
      <c r="F100" s="1">
        <f t="shared" si="16"/>
        <v>169</v>
      </c>
      <c r="G100" s="3">
        <f t="shared" si="17"/>
        <v>5583.911999999998</v>
      </c>
      <c r="H100" s="1">
        <f>INDEX(Data!F$21:F$220,Graph!M100)</f>
        <v>54.38655547409778</v>
      </c>
      <c r="I100" s="1">
        <f>INDEX(Data!G$21:G$220,Graph!M100)</f>
        <v>18.5</v>
      </c>
      <c r="J100">
        <f t="shared" si="13"/>
        <v>9.25</v>
      </c>
      <c r="K100" s="1">
        <f t="shared" si="14"/>
        <v>-6.084963675829428</v>
      </c>
      <c r="L100">
        <v>2</v>
      </c>
      <c r="M100">
        <v>171</v>
      </c>
    </row>
    <row r="101" spans="1:13" ht="12.75">
      <c r="A101" s="1" t="str">
        <f>INDEX(Data!B$21:B$220,Graph!M101)</f>
        <v>Syrian Arab Republic</v>
      </c>
      <c r="B101" s="1">
        <f t="shared" si="10"/>
        <v>1.4798215307962936</v>
      </c>
      <c r="C101" s="1">
        <f t="shared" si="11"/>
        <v>2959.026</v>
      </c>
      <c r="D101" s="1">
        <f t="shared" si="12"/>
        <v>2967.7259999999997</v>
      </c>
      <c r="E101" s="1">
        <f t="shared" si="15"/>
        <v>1479108.7875350404</v>
      </c>
      <c r="F101" s="1">
        <f t="shared" si="16"/>
        <v>93</v>
      </c>
      <c r="G101" s="3">
        <f t="shared" si="17"/>
        <v>2959.026</v>
      </c>
      <c r="H101" s="1">
        <f>INDEX(Data!F$21:F$220,Graph!M101)</f>
        <v>1.4798215307962936</v>
      </c>
      <c r="I101" s="1">
        <f>INDEX(Data!G$21:G$220,Graph!M101)</f>
        <v>17.4</v>
      </c>
      <c r="J101">
        <f t="shared" si="13"/>
        <v>8.7</v>
      </c>
      <c r="K101" s="1">
        <f t="shared" si="14"/>
        <v>-0.13207003702077236</v>
      </c>
      <c r="L101">
        <v>6</v>
      </c>
      <c r="M101">
        <v>106</v>
      </c>
    </row>
    <row r="102" spans="1:13" ht="12.75">
      <c r="A102" s="1" t="str">
        <f>INDEX(Data!B$21:B$220,Graph!M102)</f>
        <v>Madagascar</v>
      </c>
      <c r="B102" s="1">
        <f t="shared" si="10"/>
        <v>15.664780922654936</v>
      </c>
      <c r="C102" s="1">
        <f t="shared" si="11"/>
        <v>4051.6709999999994</v>
      </c>
      <c r="D102" s="1">
        <f t="shared" si="12"/>
        <v>4060.120999999999</v>
      </c>
      <c r="E102" s="1">
        <f t="shared" si="15"/>
        <v>15664152.70743346</v>
      </c>
      <c r="F102" s="1">
        <f t="shared" si="16"/>
        <v>148</v>
      </c>
      <c r="G102" s="3">
        <f t="shared" si="17"/>
        <v>4051.6709999999994</v>
      </c>
      <c r="H102" s="1">
        <f>INDEX(Data!F$21:F$220,Graph!M102)</f>
        <v>15.664780922654936</v>
      </c>
      <c r="I102" s="1">
        <f>INDEX(Data!G$21:G$220,Graph!M102)</f>
        <v>16.9</v>
      </c>
      <c r="J102">
        <f t="shared" si="13"/>
        <v>8.45</v>
      </c>
      <c r="K102" s="1">
        <f t="shared" si="14"/>
        <v>-1.4750288833019933</v>
      </c>
      <c r="L102">
        <v>2</v>
      </c>
      <c r="M102">
        <v>150</v>
      </c>
    </row>
    <row r="103" spans="1:13" ht="12.75">
      <c r="A103" s="1" t="str">
        <f>INDEX(Data!B$21:B$220,Graph!M103)</f>
        <v>Côte d'Ivoire</v>
      </c>
      <c r="B103" s="1">
        <f t="shared" si="10"/>
        <v>122.28831844487912</v>
      </c>
      <c r="C103" s="1">
        <f t="shared" si="11"/>
        <v>5766.034999999998</v>
      </c>
      <c r="D103" s="1">
        <f t="shared" si="12"/>
        <v>5774.234999999998</v>
      </c>
      <c r="E103" s="1">
        <f t="shared" si="15"/>
        <v>122288165.62733188</v>
      </c>
      <c r="F103" s="1">
        <f t="shared" si="16"/>
        <v>183</v>
      </c>
      <c r="G103" s="3">
        <f t="shared" si="17"/>
        <v>5766.034999999998</v>
      </c>
      <c r="H103" s="1">
        <f>INDEX(Data!F$21:F$220,Graph!M103)</f>
        <v>122.28831844487912</v>
      </c>
      <c r="I103" s="1">
        <f>INDEX(Data!G$21:G$220,Graph!M103)</f>
        <v>16.4</v>
      </c>
      <c r="J103">
        <f t="shared" si="13"/>
        <v>8.2</v>
      </c>
      <c r="K103" s="1">
        <f t="shared" si="14"/>
        <v>-2.7290496732108522</v>
      </c>
      <c r="L103">
        <v>3</v>
      </c>
      <c r="M103">
        <v>163</v>
      </c>
    </row>
    <row r="104" spans="1:13" ht="12.75">
      <c r="A104" s="1" t="str">
        <f>INDEX(Data!B$21:B$220,Graph!M104)</f>
        <v>Netherlands</v>
      </c>
      <c r="B104" s="1">
        <f t="shared" si="10"/>
        <v>0.6593501663048457</v>
      </c>
      <c r="C104" s="1">
        <f t="shared" si="11"/>
        <v>2527.1480000000006</v>
      </c>
      <c r="D104" s="1">
        <f t="shared" si="12"/>
        <v>2535.198000000001</v>
      </c>
      <c r="E104" s="1">
        <f t="shared" si="15"/>
        <v>659007.5792709282</v>
      </c>
      <c r="F104" s="1">
        <f t="shared" si="16"/>
        <v>63</v>
      </c>
      <c r="G104" s="3">
        <f t="shared" si="17"/>
        <v>2527.1480000000006</v>
      </c>
      <c r="H104" s="1">
        <f>INDEX(Data!F$21:F$220,Graph!M104)</f>
        <v>0.6593501663048457</v>
      </c>
      <c r="I104" s="1">
        <f>INDEX(Data!G$21:G$220,Graph!M104)</f>
        <v>16.1</v>
      </c>
      <c r="J104">
        <f t="shared" si="13"/>
        <v>8.05</v>
      </c>
      <c r="K104" s="1">
        <f t="shared" si="14"/>
        <v>-0.004818575490466159</v>
      </c>
      <c r="L104">
        <v>11</v>
      </c>
      <c r="M104">
        <v>5</v>
      </c>
    </row>
    <row r="105" spans="1:13" ht="12.75">
      <c r="A105" s="1" t="str">
        <f>INDEX(Data!B$21:B$220,Graph!M105)</f>
        <v>Cameroon</v>
      </c>
      <c r="B105" s="1">
        <f t="shared" si="10"/>
        <v>214.9658056136394</v>
      </c>
      <c r="C105" s="1">
        <f t="shared" si="11"/>
        <v>6088.584999999998</v>
      </c>
      <c r="D105" s="1">
        <f t="shared" si="12"/>
        <v>6096.434999999999</v>
      </c>
      <c r="E105" s="1">
        <f t="shared" si="15"/>
        <v>214965143.51518968</v>
      </c>
      <c r="F105" s="1">
        <f t="shared" si="16"/>
        <v>191</v>
      </c>
      <c r="G105" s="3">
        <f t="shared" si="17"/>
        <v>6088.584999999998</v>
      </c>
      <c r="H105" s="1">
        <f>INDEX(Data!F$21:F$220,Graph!M105)</f>
        <v>214.9658056136394</v>
      </c>
      <c r="I105" s="1">
        <f>INDEX(Data!G$21:G$220,Graph!M105)</f>
        <v>15.7</v>
      </c>
      <c r="J105">
        <f t="shared" si="13"/>
        <v>7.85</v>
      </c>
      <c r="K105" s="1">
        <f t="shared" si="14"/>
        <v>-5.104745481379581</v>
      </c>
      <c r="L105">
        <v>3</v>
      </c>
      <c r="M105">
        <v>141</v>
      </c>
    </row>
    <row r="106" spans="1:13" ht="12.75">
      <c r="A106" s="1" t="str">
        <f>INDEX(Data!B$21:B$220,Graph!M106)</f>
        <v>Chile</v>
      </c>
      <c r="B106" s="1">
        <f t="shared" si="10"/>
        <v>1.8883552260352894</v>
      </c>
      <c r="C106" s="1">
        <f t="shared" si="11"/>
        <v>3070.9779999999996</v>
      </c>
      <c r="D106" s="1">
        <f t="shared" si="12"/>
        <v>3078.778</v>
      </c>
      <c r="E106" s="1">
        <f t="shared" si="15"/>
        <v>1888045.4991693464</v>
      </c>
      <c r="F106" s="1">
        <f t="shared" si="16"/>
        <v>101</v>
      </c>
      <c r="G106" s="3">
        <f t="shared" si="17"/>
        <v>3070.9779999999996</v>
      </c>
      <c r="H106" s="1">
        <f>INDEX(Data!F$21:F$220,Graph!M106)</f>
        <v>1.8883552260352894</v>
      </c>
      <c r="I106" s="1">
        <f>INDEX(Data!G$21:G$220,Graph!M106)</f>
        <v>15.6</v>
      </c>
      <c r="J106">
        <f t="shared" si="13"/>
        <v>7.8</v>
      </c>
      <c r="K106" s="1">
        <f t="shared" si="14"/>
        <v>-0.040599471304443746</v>
      </c>
      <c r="L106">
        <v>8</v>
      </c>
      <c r="M106">
        <v>43</v>
      </c>
    </row>
    <row r="107" spans="1:13" ht="12.75">
      <c r="A107" s="1" t="str">
        <f>INDEX(Data!B$21:B$220,Graph!M107)</f>
        <v>Kazakhstan</v>
      </c>
      <c r="B107" s="1">
        <f t="shared" si="10"/>
        <v>1.7025174642537142</v>
      </c>
      <c r="C107" s="1">
        <f t="shared" si="11"/>
        <v>3051.9759999999997</v>
      </c>
      <c r="D107" s="1">
        <f t="shared" si="12"/>
        <v>3059.7259999999997</v>
      </c>
      <c r="E107" s="1">
        <f t="shared" si="15"/>
        <v>1702080.4831490302</v>
      </c>
      <c r="F107" s="1">
        <f t="shared" si="16"/>
        <v>97</v>
      </c>
      <c r="G107" s="3">
        <f t="shared" si="17"/>
        <v>3051.9759999999997</v>
      </c>
      <c r="H107" s="1">
        <f>INDEX(Data!F$21:F$220,Graph!M107)</f>
        <v>1.7025174642537142</v>
      </c>
      <c r="I107" s="1">
        <f>INDEX(Data!G$21:G$220,Graph!M107)</f>
        <v>15.5</v>
      </c>
      <c r="J107">
        <f t="shared" si="13"/>
        <v>7.75</v>
      </c>
      <c r="K107" s="1">
        <f t="shared" si="14"/>
        <v>-0.04899232042745583</v>
      </c>
      <c r="L107">
        <v>6</v>
      </c>
      <c r="M107">
        <v>78</v>
      </c>
    </row>
    <row r="108" spans="1:13" ht="12.75">
      <c r="A108" s="1" t="str">
        <f>INDEX(Data!B$21:B$220,Graph!M108)</f>
        <v>Cambodia</v>
      </c>
      <c r="B108" s="1">
        <f t="shared" si="10"/>
        <v>3.8671917147071624</v>
      </c>
      <c r="C108" s="1">
        <f t="shared" si="11"/>
        <v>3458.9879999999994</v>
      </c>
      <c r="D108" s="1">
        <f t="shared" si="12"/>
        <v>3465.8879999999995</v>
      </c>
      <c r="E108" s="1">
        <f t="shared" si="15"/>
        <v>3867132.2108036526</v>
      </c>
      <c r="F108" s="1">
        <f t="shared" si="16"/>
        <v>119</v>
      </c>
      <c r="G108" s="3">
        <f t="shared" si="17"/>
        <v>3458.9879999999994</v>
      </c>
      <c r="H108" s="1">
        <f>INDEX(Data!F$21:F$220,Graph!M108)</f>
        <v>3.8671917147071624</v>
      </c>
      <c r="I108" s="1">
        <f>INDEX(Data!G$21:G$220,Graph!M108)</f>
        <v>13.8</v>
      </c>
      <c r="J108">
        <f t="shared" si="13"/>
        <v>6.9</v>
      </c>
      <c r="K108" s="1">
        <f t="shared" si="14"/>
        <v>-0.04882426888167135</v>
      </c>
      <c r="L108">
        <v>5</v>
      </c>
      <c r="M108">
        <v>130</v>
      </c>
    </row>
    <row r="109" spans="1:13" ht="12.75">
      <c r="A109" s="1" t="str">
        <f>INDEX(Data!B$21:B$220,Graph!M109)</f>
        <v>Angola</v>
      </c>
      <c r="B109" s="1">
        <f t="shared" si="10"/>
        <v>176.5042832155898</v>
      </c>
      <c r="C109" s="1">
        <f t="shared" si="11"/>
        <v>6074.134999999998</v>
      </c>
      <c r="D109" s="1">
        <f t="shared" si="12"/>
        <v>6080.734999999999</v>
      </c>
      <c r="E109" s="1">
        <f t="shared" si="15"/>
        <v>176504168.11468175</v>
      </c>
      <c r="F109" s="1">
        <f t="shared" si="16"/>
        <v>190</v>
      </c>
      <c r="G109" s="3">
        <f t="shared" si="17"/>
        <v>6074.134999999998</v>
      </c>
      <c r="H109" s="1">
        <f>INDEX(Data!F$21:F$220,Graph!M109)</f>
        <v>176.5042832155898</v>
      </c>
      <c r="I109" s="1">
        <f>INDEX(Data!G$21:G$220,Graph!M109)</f>
        <v>13.2</v>
      </c>
      <c r="J109">
        <f t="shared" si="13"/>
        <v>6.6</v>
      </c>
      <c r="K109" s="1">
        <f t="shared" si="14"/>
        <v>-38.461522398049595</v>
      </c>
      <c r="L109">
        <v>1</v>
      </c>
      <c r="M109">
        <v>166</v>
      </c>
    </row>
    <row r="110" spans="1:13" ht="12.75">
      <c r="A110" s="1" t="str">
        <f>INDEX(Data!B$21:B$220,Graph!M110)</f>
        <v>Ecuador</v>
      </c>
      <c r="B110" s="1">
        <f t="shared" si="10"/>
        <v>0.5811420970295359</v>
      </c>
      <c r="C110" s="1">
        <f t="shared" si="11"/>
        <v>2072.0140000000006</v>
      </c>
      <c r="D110" s="1">
        <f t="shared" si="12"/>
        <v>2078.4140000000007</v>
      </c>
      <c r="E110" s="1">
        <f t="shared" si="15"/>
        <v>581102.0506004895</v>
      </c>
      <c r="F110" s="1">
        <f t="shared" si="16"/>
        <v>55</v>
      </c>
      <c r="G110" s="3">
        <f t="shared" si="17"/>
        <v>2072.0140000000006</v>
      </c>
      <c r="H110" s="1">
        <f>INDEX(Data!F$21:F$220,Graph!M110)</f>
        <v>0.5811420970295359</v>
      </c>
      <c r="I110" s="1">
        <f>INDEX(Data!G$21:G$220,Graph!M110)</f>
        <v>12.8</v>
      </c>
      <c r="J110">
        <f t="shared" si="13"/>
        <v>6.4</v>
      </c>
      <c r="K110" s="1">
        <f t="shared" si="14"/>
        <v>-0.004595434324502046</v>
      </c>
      <c r="L110">
        <v>8</v>
      </c>
      <c r="M110">
        <v>100</v>
      </c>
    </row>
    <row r="111" spans="1:13" ht="12.75">
      <c r="A111" s="1" t="str">
        <f>INDEX(Data!B$21:B$220,Graph!M111)</f>
        <v>Zimbabwe</v>
      </c>
      <c r="B111" s="1">
        <f t="shared" si="10"/>
        <v>19.167900261158444</v>
      </c>
      <c r="C111" s="1">
        <f t="shared" si="11"/>
        <v>4268.520999999999</v>
      </c>
      <c r="D111" s="1">
        <f t="shared" si="12"/>
        <v>4274.9209999999985</v>
      </c>
      <c r="E111" s="1">
        <f t="shared" si="15"/>
        <v>19167149.05060049</v>
      </c>
      <c r="F111" s="1">
        <f aca="true" t="shared" si="18" ref="F111:F142">RANK(E111,E$47:E$246,1)</f>
        <v>153</v>
      </c>
      <c r="G111" s="3">
        <f aca="true" t="shared" si="19" ref="G111:G142">C111</f>
        <v>4268.520999999999</v>
      </c>
      <c r="H111" s="1">
        <f>INDEX(Data!F$21:F$220,Graph!M111)</f>
        <v>19.167900261158444</v>
      </c>
      <c r="I111" s="1">
        <f>INDEX(Data!G$21:G$220,Graph!M111)</f>
        <v>12.8</v>
      </c>
      <c r="J111">
        <f t="shared" si="13"/>
        <v>6.4</v>
      </c>
      <c r="K111" s="1">
        <f t="shared" si="14"/>
        <v>-2.938304549970656</v>
      </c>
      <c r="L111">
        <v>2</v>
      </c>
      <c r="M111">
        <v>147</v>
      </c>
    </row>
    <row r="112" spans="1:13" ht="12.75">
      <c r="A112" s="1" t="str">
        <f>INDEX(Data!B$21:B$220,Graph!M112)</f>
        <v>Burkina Faso</v>
      </c>
      <c r="B112" s="1">
        <f aca="true" t="shared" si="20" ref="B112:B175">H112</f>
        <v>352.23112830542306</v>
      </c>
      <c r="C112" s="1">
        <f aca="true" t="shared" si="21" ref="C112:C175">IF(F112=1,I112/2,I112/2+VLOOKUP(F112-1,F$47:I$246,4,FALSE)/2+VLOOKUP(F112-1,F$47:G$246,2,FALSE))</f>
        <v>6230.7739999999985</v>
      </c>
      <c r="D112" s="1">
        <f aca="true" t="shared" si="22" ref="D112:D175">C112+J112</f>
        <v>6237.073999999999</v>
      </c>
      <c r="E112" s="1">
        <f aca="true" t="shared" si="23" ref="E112:E175">1000*(INT(1000*H112)+I112/I$248)+M112</f>
        <v>352231177.0185598</v>
      </c>
      <c r="F112" s="1">
        <f t="shared" si="18"/>
        <v>198</v>
      </c>
      <c r="G112" s="3">
        <f t="shared" si="19"/>
        <v>6230.7739999999985</v>
      </c>
      <c r="H112" s="1">
        <f>INDEX(Data!F$21:F$220,Graph!M112)</f>
        <v>352.23112830542306</v>
      </c>
      <c r="I112" s="1">
        <f>INDEX(Data!G$21:G$220,Graph!M112)</f>
        <v>12.6</v>
      </c>
      <c r="J112">
        <f aca="true" t="shared" si="24" ref="J112:J175">I112/2</f>
        <v>6.3</v>
      </c>
      <c r="K112" s="1">
        <f aca="true" t="shared" si="25" ref="K112:K175">IF(F112=200,0,B112-VLOOKUP(F112+1,F$47:H$246,3,FALSE))</f>
        <v>-22.2512033087321</v>
      </c>
      <c r="L112">
        <v>3</v>
      </c>
      <c r="M112">
        <v>175</v>
      </c>
    </row>
    <row r="113" spans="1:13" ht="12.75">
      <c r="A113" s="1" t="str">
        <f>INDEX(Data!B$21:B$220,Graph!M113)</f>
        <v>Mali</v>
      </c>
      <c r="B113" s="1">
        <f t="shared" si="20"/>
        <v>38.250665069549086</v>
      </c>
      <c r="C113" s="1">
        <f t="shared" si="21"/>
        <v>4384.320999999999</v>
      </c>
      <c r="D113" s="1">
        <f t="shared" si="22"/>
        <v>4390.620999999999</v>
      </c>
      <c r="E113" s="1">
        <f t="shared" si="23"/>
        <v>38250176.01855986</v>
      </c>
      <c r="F113" s="1">
        <f t="shared" si="18"/>
        <v>160</v>
      </c>
      <c r="G113" s="3">
        <f t="shared" si="19"/>
        <v>4384.320999999999</v>
      </c>
      <c r="H113" s="1">
        <f>INDEX(Data!F$21:F$220,Graph!M113)</f>
        <v>38.250665069549086</v>
      </c>
      <c r="I113" s="1">
        <f>INDEX(Data!G$21:G$220,Graph!M113)</f>
        <v>12.6</v>
      </c>
      <c r="J113">
        <f t="shared" si="24"/>
        <v>6.3</v>
      </c>
      <c r="K113" s="1">
        <f t="shared" si="25"/>
        <v>-1.0584019622716383</v>
      </c>
      <c r="L113">
        <v>3</v>
      </c>
      <c r="M113">
        <v>174</v>
      </c>
    </row>
    <row r="114" spans="1:13" ht="12.75">
      <c r="A114" s="1" t="str">
        <f>INDEX(Data!B$21:B$220,Graph!M114)</f>
        <v>Guatemala</v>
      </c>
      <c r="B114" s="1">
        <f t="shared" si="20"/>
        <v>6.548321914564457</v>
      </c>
      <c r="C114" s="1">
        <f t="shared" si="21"/>
        <v>3673.711</v>
      </c>
      <c r="D114" s="1">
        <f t="shared" si="22"/>
        <v>3679.711</v>
      </c>
      <c r="E114" s="1">
        <f t="shared" si="23"/>
        <v>6548122.922437959</v>
      </c>
      <c r="F114" s="1">
        <f t="shared" si="18"/>
        <v>132</v>
      </c>
      <c r="G114" s="3">
        <f t="shared" si="19"/>
        <v>3673.711</v>
      </c>
      <c r="H114" s="1">
        <f>INDEX(Data!F$21:F$220,Graph!M114)</f>
        <v>6.548321914564457</v>
      </c>
      <c r="I114" s="1">
        <f>INDEX(Data!G$21:G$220,Graph!M114)</f>
        <v>12</v>
      </c>
      <c r="J114">
        <f t="shared" si="24"/>
        <v>6</v>
      </c>
      <c r="K114" s="1">
        <f t="shared" si="25"/>
        <v>-0.14195985629601449</v>
      </c>
      <c r="L114">
        <v>8</v>
      </c>
      <c r="M114">
        <v>121</v>
      </c>
    </row>
    <row r="115" spans="1:13" ht="12.75">
      <c r="A115" s="1" t="str">
        <f>INDEX(Data!B$21:B$220,Graph!M115)</f>
        <v>Malawi</v>
      </c>
      <c r="B115" s="1">
        <f t="shared" si="20"/>
        <v>84.82671826523676</v>
      </c>
      <c r="C115" s="1">
        <f t="shared" si="21"/>
        <v>5669.611999999999</v>
      </c>
      <c r="D115" s="1">
        <f t="shared" si="22"/>
        <v>5675.561999999999</v>
      </c>
      <c r="E115" s="1">
        <f t="shared" si="23"/>
        <v>84826166.90641764</v>
      </c>
      <c r="F115" s="1">
        <f t="shared" si="18"/>
        <v>175</v>
      </c>
      <c r="G115" s="3">
        <f t="shared" si="19"/>
        <v>5669.611999999999</v>
      </c>
      <c r="H115" s="1">
        <f>INDEX(Data!F$21:F$220,Graph!M115)</f>
        <v>84.82671826523676</v>
      </c>
      <c r="I115" s="1">
        <f>INDEX(Data!G$21:G$220,Graph!M115)</f>
        <v>11.9</v>
      </c>
      <c r="J115">
        <f t="shared" si="24"/>
        <v>5.95</v>
      </c>
      <c r="K115" s="1">
        <f t="shared" si="25"/>
        <v>-10.723780354956517</v>
      </c>
      <c r="L115">
        <v>2</v>
      </c>
      <c r="M115">
        <v>165</v>
      </c>
    </row>
    <row r="116" spans="1:13" ht="12.75">
      <c r="A116" s="1" t="str">
        <f>INDEX(Data!B$21:B$220,Graph!M116)</f>
        <v>Niger</v>
      </c>
      <c r="B116" s="1">
        <f t="shared" si="20"/>
        <v>221.53021227201657</v>
      </c>
      <c r="C116" s="1">
        <f t="shared" si="21"/>
        <v>6103.584999999998</v>
      </c>
      <c r="D116" s="1">
        <f t="shared" si="22"/>
        <v>6109.334999999998</v>
      </c>
      <c r="E116" s="1">
        <f t="shared" si="23"/>
        <v>221530177.8423364</v>
      </c>
      <c r="F116" s="1">
        <f t="shared" si="18"/>
        <v>193</v>
      </c>
      <c r="G116" s="3">
        <f t="shared" si="19"/>
        <v>6103.584999999998</v>
      </c>
      <c r="H116" s="1">
        <f>INDEX(Data!F$21:F$220,Graph!M116)</f>
        <v>221.53021227201657</v>
      </c>
      <c r="I116" s="1">
        <f>INDEX(Data!G$21:G$220,Graph!M116)</f>
        <v>11.5</v>
      </c>
      <c r="J116">
        <f t="shared" si="24"/>
        <v>5.75</v>
      </c>
      <c r="K116" s="1">
        <f t="shared" si="25"/>
        <v>-40.7477748724167</v>
      </c>
      <c r="L116">
        <v>3</v>
      </c>
      <c r="M116">
        <v>176</v>
      </c>
    </row>
    <row r="117" spans="1:13" ht="12.75">
      <c r="A117" s="1" t="str">
        <f>INDEX(Data!B$21:B$220,Graph!M117)</f>
        <v>Cuba</v>
      </c>
      <c r="B117" s="1">
        <f t="shared" si="20"/>
        <v>2.533669189730176</v>
      </c>
      <c r="C117" s="1">
        <f t="shared" si="21"/>
        <v>3189.438</v>
      </c>
      <c r="D117" s="1">
        <f t="shared" si="22"/>
        <v>3195.088</v>
      </c>
      <c r="E117" s="1">
        <f t="shared" si="23"/>
        <v>2533053.810295745</v>
      </c>
      <c r="F117" s="1">
        <f t="shared" si="18"/>
        <v>108</v>
      </c>
      <c r="G117" s="3">
        <f t="shared" si="19"/>
        <v>3189.438</v>
      </c>
      <c r="H117" s="1">
        <f>INDEX(Data!F$21:F$220,Graph!M117)</f>
        <v>2.533669189730176</v>
      </c>
      <c r="I117" s="1">
        <f>INDEX(Data!G$21:G$220,Graph!M117)</f>
        <v>11.3</v>
      </c>
      <c r="J117">
        <f t="shared" si="24"/>
        <v>5.65</v>
      </c>
      <c r="K117" s="1">
        <f t="shared" si="25"/>
        <v>-0.15074084215693606</v>
      </c>
      <c r="L117">
        <v>8</v>
      </c>
      <c r="M117">
        <v>52</v>
      </c>
    </row>
    <row r="118" spans="1:13" ht="12.75">
      <c r="A118" s="1" t="str">
        <f>INDEX(Data!B$21:B$220,Graph!M118)</f>
        <v>Greece</v>
      </c>
      <c r="B118" s="1">
        <f t="shared" si="20"/>
        <v>0.3574091799990884</v>
      </c>
      <c r="C118" s="1">
        <f t="shared" si="21"/>
        <v>1510.6430000000007</v>
      </c>
      <c r="D118" s="1">
        <f t="shared" si="22"/>
        <v>1516.1430000000007</v>
      </c>
      <c r="E118" s="1">
        <f t="shared" si="23"/>
        <v>357025.7622347957</v>
      </c>
      <c r="F118" s="1">
        <f t="shared" si="18"/>
        <v>37</v>
      </c>
      <c r="G118" s="3">
        <f t="shared" si="19"/>
        <v>1510.6430000000007</v>
      </c>
      <c r="H118" s="1">
        <f>INDEX(Data!F$21:F$220,Graph!M118)</f>
        <v>0.3574091799990884</v>
      </c>
      <c r="I118" s="1">
        <f>INDEX(Data!G$21:G$220,Graph!M118)</f>
        <v>11</v>
      </c>
      <c r="J118">
        <f t="shared" si="24"/>
        <v>5.5</v>
      </c>
      <c r="K118" s="1">
        <f t="shared" si="25"/>
        <v>-0.019169058987134946</v>
      </c>
      <c r="L118">
        <v>11</v>
      </c>
      <c r="M118">
        <v>24</v>
      </c>
    </row>
    <row r="119" spans="1:13" ht="12.75">
      <c r="A119" s="1" t="str">
        <f>INDEX(Data!B$21:B$220,Graph!M119)</f>
        <v>Zambia</v>
      </c>
      <c r="B119" s="1">
        <f t="shared" si="20"/>
        <v>126.51501130124117</v>
      </c>
      <c r="C119" s="1">
        <f t="shared" si="21"/>
        <v>5900.484999999998</v>
      </c>
      <c r="D119" s="1">
        <f t="shared" si="22"/>
        <v>5905.834999999998</v>
      </c>
      <c r="E119" s="1">
        <f t="shared" si="23"/>
        <v>126515165.71417385</v>
      </c>
      <c r="F119" s="1">
        <f t="shared" si="18"/>
        <v>185</v>
      </c>
      <c r="G119" s="3">
        <f t="shared" si="19"/>
        <v>5900.484999999998</v>
      </c>
      <c r="H119" s="1">
        <f>INDEX(Data!F$21:F$220,Graph!M119)</f>
        <v>126.51501130124117</v>
      </c>
      <c r="I119" s="1">
        <f>INDEX(Data!G$21:G$220,Graph!M119)</f>
        <v>10.7</v>
      </c>
      <c r="J119">
        <f t="shared" si="24"/>
        <v>5.35</v>
      </c>
      <c r="K119" s="1">
        <f t="shared" si="25"/>
        <v>-2.3638851232305456</v>
      </c>
      <c r="L119">
        <v>1</v>
      </c>
      <c r="M119">
        <v>164</v>
      </c>
    </row>
    <row r="120" spans="1:13" ht="12.75">
      <c r="A120" s="1" t="str">
        <f>INDEX(Data!B$21:B$220,Graph!M120)</f>
        <v>Serbia &amp; Montenegro</v>
      </c>
      <c r="B120" s="1">
        <f t="shared" si="20"/>
        <v>0</v>
      </c>
      <c r="C120" s="1">
        <f t="shared" si="21"/>
        <v>49.65750000000001</v>
      </c>
      <c r="D120" s="1">
        <f t="shared" si="22"/>
        <v>54.92500000000001</v>
      </c>
      <c r="E120" s="1">
        <f t="shared" si="23"/>
        <v>197.68774032477026</v>
      </c>
      <c r="F120" s="1">
        <f t="shared" si="18"/>
        <v>22</v>
      </c>
      <c r="G120" s="3">
        <f t="shared" si="19"/>
        <v>49.65750000000001</v>
      </c>
      <c r="H120" s="1">
        <f>INDEX(Data!F$21:F$220,Graph!M120)</f>
        <v>0</v>
      </c>
      <c r="I120" s="1">
        <f>INDEX(Data!G$21:G$220,Graph!M120)</f>
        <v>10.535</v>
      </c>
      <c r="J120">
        <f t="shared" si="24"/>
        <v>5.2675</v>
      </c>
      <c r="K120" s="1">
        <f t="shared" si="25"/>
        <v>-0.004638909446329976</v>
      </c>
      <c r="L120">
        <v>9</v>
      </c>
      <c r="M120">
        <v>196</v>
      </c>
    </row>
    <row r="121" spans="1:13" ht="12.75">
      <c r="A121" s="1" t="str">
        <f>INDEX(Data!B$21:B$220,Graph!M121)</f>
        <v>Belgium</v>
      </c>
      <c r="B121" s="1">
        <f t="shared" si="20"/>
        <v>0.4655009474746475</v>
      </c>
      <c r="C121" s="1">
        <f t="shared" si="21"/>
        <v>1620.9930000000006</v>
      </c>
      <c r="D121" s="1">
        <f t="shared" si="22"/>
        <v>1626.1430000000007</v>
      </c>
      <c r="E121" s="1">
        <f t="shared" si="23"/>
        <v>465007.6500925814</v>
      </c>
      <c r="F121" s="1">
        <f t="shared" si="18"/>
        <v>43</v>
      </c>
      <c r="G121" s="3">
        <f t="shared" si="19"/>
        <v>1620.9930000000006</v>
      </c>
      <c r="H121" s="1">
        <f>INDEX(Data!F$21:F$220,Graph!M121)</f>
        <v>0.4655009474746475</v>
      </c>
      <c r="I121" s="1">
        <f>INDEX(Data!G$21:G$220,Graph!M121)</f>
        <v>10.3</v>
      </c>
      <c r="J121">
        <f t="shared" si="24"/>
        <v>5.15</v>
      </c>
      <c r="K121" s="1">
        <f t="shared" si="25"/>
        <v>-4.570839673440075E-05</v>
      </c>
      <c r="L121">
        <v>11</v>
      </c>
      <c r="M121">
        <v>6</v>
      </c>
    </row>
    <row r="122" spans="1:13" ht="12.75">
      <c r="A122" s="1" t="str">
        <f>INDEX(Data!B$21:B$220,Graph!M122)</f>
        <v>Czech Republic</v>
      </c>
      <c r="B122" s="1">
        <f t="shared" si="20"/>
        <v>0.1910949872580568</v>
      </c>
      <c r="C122" s="1">
        <f t="shared" si="21"/>
        <v>1436.0250000000003</v>
      </c>
      <c r="D122" s="1">
        <f t="shared" si="22"/>
        <v>1441.1250000000002</v>
      </c>
      <c r="E122" s="1">
        <f t="shared" si="23"/>
        <v>191033.6340722651</v>
      </c>
      <c r="F122" s="1">
        <f t="shared" si="18"/>
        <v>30</v>
      </c>
      <c r="G122" s="3">
        <f t="shared" si="19"/>
        <v>1436.0250000000003</v>
      </c>
      <c r="H122" s="1">
        <f>INDEX(Data!F$21:F$220,Graph!M122)</f>
        <v>0.1910949872580568</v>
      </c>
      <c r="I122" s="1">
        <f>INDEX(Data!G$21:G$220,Graph!M122)</f>
        <v>10.2</v>
      </c>
      <c r="J122">
        <f t="shared" si="24"/>
        <v>5.1</v>
      </c>
      <c r="K122" s="1">
        <f t="shared" si="25"/>
        <v>-0.00030278332470609626</v>
      </c>
      <c r="L122">
        <v>9</v>
      </c>
      <c r="M122">
        <v>32</v>
      </c>
    </row>
    <row r="123" spans="1:13" ht="12.75">
      <c r="A123" s="1" t="str">
        <f>INDEX(Data!B$21:B$220,Graph!M123)</f>
        <v>Portugal</v>
      </c>
      <c r="B123" s="1">
        <f t="shared" si="20"/>
        <v>0.7101095775626232</v>
      </c>
      <c r="C123" s="1">
        <f t="shared" si="21"/>
        <v>2597.698000000001</v>
      </c>
      <c r="D123" s="1">
        <f t="shared" si="22"/>
        <v>2602.698000000001</v>
      </c>
      <c r="E123" s="1">
        <f t="shared" si="23"/>
        <v>710027.6020316324</v>
      </c>
      <c r="F123" s="1">
        <f t="shared" si="18"/>
        <v>65</v>
      </c>
      <c r="G123" s="3">
        <f t="shared" si="19"/>
        <v>2597.698000000001</v>
      </c>
      <c r="H123" s="1">
        <f>INDEX(Data!F$21:F$220,Graph!M123)</f>
        <v>0.7101095775626232</v>
      </c>
      <c r="I123" s="1">
        <f>INDEX(Data!G$21:G$220,Graph!M123)</f>
        <v>10</v>
      </c>
      <c r="J123">
        <f t="shared" si="24"/>
        <v>5</v>
      </c>
      <c r="K123" s="1">
        <f t="shared" si="25"/>
        <v>-0.019798793105347934</v>
      </c>
      <c r="L123">
        <v>11</v>
      </c>
      <c r="M123">
        <v>26</v>
      </c>
    </row>
    <row r="124" spans="1:13" ht="12.75">
      <c r="A124" s="1" t="str">
        <f>INDEX(Data!B$21:B$220,Graph!M124)</f>
        <v>Belarus</v>
      </c>
      <c r="B124" s="1">
        <f t="shared" si="20"/>
        <v>0.2206485025691184</v>
      </c>
      <c r="C124" s="1">
        <f t="shared" si="21"/>
        <v>1451.4750000000004</v>
      </c>
      <c r="D124" s="1">
        <f t="shared" si="22"/>
        <v>1456.4250000000004</v>
      </c>
      <c r="E124" s="1">
        <f t="shared" si="23"/>
        <v>220063.5860113161</v>
      </c>
      <c r="F124" s="1">
        <f t="shared" si="18"/>
        <v>32</v>
      </c>
      <c r="G124" s="3">
        <f t="shared" si="19"/>
        <v>1451.4750000000004</v>
      </c>
      <c r="H124" s="1">
        <f>INDEX(Data!F$21:F$220,Graph!M124)</f>
        <v>0.2206485025691184</v>
      </c>
      <c r="I124" s="1">
        <f>INDEX(Data!G$21:G$220,Graph!M124)</f>
        <v>9.9</v>
      </c>
      <c r="J124">
        <f t="shared" si="24"/>
        <v>4.95</v>
      </c>
      <c r="K124" s="1">
        <f t="shared" si="25"/>
        <v>-0.00878447022668627</v>
      </c>
      <c r="L124">
        <v>9</v>
      </c>
      <c r="M124">
        <v>62</v>
      </c>
    </row>
    <row r="125" spans="1:13" ht="12.75">
      <c r="A125" s="1" t="str">
        <f>INDEX(Data!B$21:B$220,Graph!M125)</f>
        <v>Hungary</v>
      </c>
      <c r="B125" s="1">
        <f t="shared" si="20"/>
        <v>0.38095151713959347</v>
      </c>
      <c r="C125" s="1">
        <f t="shared" si="21"/>
        <v>1522.2930000000006</v>
      </c>
      <c r="D125" s="1">
        <f t="shared" si="22"/>
        <v>1527.2430000000006</v>
      </c>
      <c r="E125" s="1">
        <f t="shared" si="23"/>
        <v>380039.58601131616</v>
      </c>
      <c r="F125" s="1">
        <f t="shared" si="18"/>
        <v>39</v>
      </c>
      <c r="G125" s="3">
        <f t="shared" si="19"/>
        <v>1522.2930000000006</v>
      </c>
      <c r="H125" s="1">
        <f>INDEX(Data!F$21:F$220,Graph!M125)</f>
        <v>0.38095151713959347</v>
      </c>
      <c r="I125" s="1">
        <f>INDEX(Data!G$21:G$220,Graph!M125)</f>
        <v>9.9</v>
      </c>
      <c r="J125">
        <f t="shared" si="24"/>
        <v>4.95</v>
      </c>
      <c r="K125" s="1">
        <f t="shared" si="25"/>
        <v>-0.018499917402615584</v>
      </c>
      <c r="L125">
        <v>9</v>
      </c>
      <c r="M125">
        <v>38</v>
      </c>
    </row>
    <row r="126" spans="1:13" ht="12.75">
      <c r="A126" s="1" t="str">
        <f>INDEX(Data!B$21:B$220,Graph!M126)</f>
        <v>Senegal</v>
      </c>
      <c r="B126" s="1">
        <f t="shared" si="20"/>
        <v>119.14979935384896</v>
      </c>
      <c r="C126" s="1">
        <f t="shared" si="21"/>
        <v>5752.884999999998</v>
      </c>
      <c r="D126" s="1">
        <f t="shared" si="22"/>
        <v>5757.834999999998</v>
      </c>
      <c r="E126" s="1">
        <f t="shared" si="23"/>
        <v>119149158.58601132</v>
      </c>
      <c r="F126" s="1">
        <f t="shared" si="18"/>
        <v>182</v>
      </c>
      <c r="G126" s="3">
        <f t="shared" si="19"/>
        <v>5752.884999999998</v>
      </c>
      <c r="H126" s="1">
        <f>INDEX(Data!F$21:F$220,Graph!M126)</f>
        <v>119.14979935384896</v>
      </c>
      <c r="I126" s="1">
        <f>INDEX(Data!G$21:G$220,Graph!M126)</f>
        <v>9.9</v>
      </c>
      <c r="J126">
        <f t="shared" si="24"/>
        <v>4.95</v>
      </c>
      <c r="K126" s="1">
        <f t="shared" si="25"/>
        <v>-3.1385190910301617</v>
      </c>
      <c r="L126">
        <v>3</v>
      </c>
      <c r="M126">
        <v>157</v>
      </c>
    </row>
    <row r="127" spans="1:13" ht="12.75">
      <c r="A127" s="1" t="str">
        <f>INDEX(Data!B$21:B$220,Graph!M127)</f>
        <v>Tunisia</v>
      </c>
      <c r="B127" s="1">
        <f t="shared" si="20"/>
        <v>8.880210413286703</v>
      </c>
      <c r="C127" s="1">
        <f t="shared" si="21"/>
        <v>3700.6609999999996</v>
      </c>
      <c r="D127" s="1">
        <f t="shared" si="22"/>
        <v>3705.5109999999995</v>
      </c>
      <c r="E127" s="1">
        <f t="shared" si="23"/>
        <v>8880093.553970683</v>
      </c>
      <c r="F127" s="1">
        <f t="shared" si="18"/>
        <v>140</v>
      </c>
      <c r="G127" s="3">
        <f t="shared" si="19"/>
        <v>3700.6609999999996</v>
      </c>
      <c r="H127" s="1">
        <f>INDEX(Data!F$21:F$220,Graph!M127)</f>
        <v>8.880210413286703</v>
      </c>
      <c r="I127" s="1">
        <f>INDEX(Data!G$21:G$220,Graph!M127)</f>
        <v>9.7</v>
      </c>
      <c r="J127">
        <f t="shared" si="24"/>
        <v>4.85</v>
      </c>
      <c r="K127" s="1">
        <f t="shared" si="25"/>
        <v>-0.3796782076239129</v>
      </c>
      <c r="L127">
        <v>3</v>
      </c>
      <c r="M127">
        <v>92</v>
      </c>
    </row>
    <row r="128" spans="1:13" ht="12.75">
      <c r="A128" s="1" t="str">
        <f>INDEX(Data!B$21:B$220,Graph!M128)</f>
        <v>Somalia</v>
      </c>
      <c r="B128" s="1">
        <f t="shared" si="20"/>
        <v>14.361791172239109</v>
      </c>
      <c r="C128" s="1">
        <f t="shared" si="21"/>
        <v>4034.8809999999994</v>
      </c>
      <c r="D128" s="1">
        <f t="shared" si="22"/>
        <v>4039.620999999999</v>
      </c>
      <c r="E128" s="1">
        <f t="shared" si="23"/>
        <v>14361198.518725988</v>
      </c>
      <c r="F128" s="1">
        <f t="shared" si="18"/>
        <v>146</v>
      </c>
      <c r="G128" s="3">
        <f t="shared" si="19"/>
        <v>4034.8809999999994</v>
      </c>
      <c r="H128" s="1">
        <f>INDEX(Data!F$21:F$220,Graph!M128)</f>
        <v>14.361791172239109</v>
      </c>
      <c r="I128" s="1">
        <f>INDEX(Data!G$21:G$220,Graph!M128)</f>
        <v>9.48</v>
      </c>
      <c r="J128">
        <f t="shared" si="24"/>
        <v>4.74</v>
      </c>
      <c r="K128" s="1">
        <f t="shared" si="25"/>
        <v>-0.9130119303352764</v>
      </c>
      <c r="L128">
        <v>2</v>
      </c>
      <c r="M128">
        <v>197</v>
      </c>
    </row>
    <row r="129" spans="1:13" ht="12.75">
      <c r="A129" s="1" t="str">
        <f>INDEX(Data!B$21:B$220,Graph!M129)</f>
        <v>Sweden</v>
      </c>
      <c r="B129" s="1">
        <f t="shared" si="20"/>
        <v>0.9248227283076819</v>
      </c>
      <c r="C129" s="1">
        <f t="shared" si="21"/>
        <v>2740.7560000000008</v>
      </c>
      <c r="D129" s="1">
        <f t="shared" si="22"/>
        <v>2745.2060000000006</v>
      </c>
      <c r="E129" s="1">
        <f t="shared" si="23"/>
        <v>924003.4258081528</v>
      </c>
      <c r="F129" s="1">
        <f t="shared" si="18"/>
        <v>75</v>
      </c>
      <c r="G129" s="3">
        <f t="shared" si="19"/>
        <v>2740.7560000000008</v>
      </c>
      <c r="H129" s="1">
        <f>INDEX(Data!F$21:F$220,Graph!M129)</f>
        <v>0.9248227283076819</v>
      </c>
      <c r="I129" s="1">
        <f>INDEX(Data!G$21:G$220,Graph!M129)</f>
        <v>8.9</v>
      </c>
      <c r="J129">
        <f t="shared" si="24"/>
        <v>4.45</v>
      </c>
      <c r="K129" s="1">
        <f t="shared" si="25"/>
        <v>-0.02019911111899453</v>
      </c>
      <c r="L129">
        <v>11</v>
      </c>
      <c r="M129">
        <v>2</v>
      </c>
    </row>
    <row r="130" spans="1:13" ht="12.75">
      <c r="A130" s="1" t="str">
        <f>INDEX(Data!B$21:B$220,Graph!M130)</f>
        <v>Bolivia</v>
      </c>
      <c r="B130" s="1">
        <f t="shared" si="20"/>
        <v>2.7751854233853246</v>
      </c>
      <c r="C130" s="1">
        <f t="shared" si="21"/>
        <v>3229.488</v>
      </c>
      <c r="D130" s="1">
        <f t="shared" si="22"/>
        <v>3233.788</v>
      </c>
      <c r="E130" s="1">
        <f t="shared" si="23"/>
        <v>2775115.377747204</v>
      </c>
      <c r="F130" s="1">
        <f t="shared" si="18"/>
        <v>110</v>
      </c>
      <c r="G130" s="3">
        <f t="shared" si="19"/>
        <v>3229.488</v>
      </c>
      <c r="H130" s="1">
        <f>INDEX(Data!F$21:F$220,Graph!M130)</f>
        <v>2.7751854233853246</v>
      </c>
      <c r="I130" s="1">
        <f>INDEX(Data!G$21:G$220,Graph!M130)</f>
        <v>8.6</v>
      </c>
      <c r="J130">
        <f t="shared" si="24"/>
        <v>4.3</v>
      </c>
      <c r="K130" s="1">
        <f t="shared" si="25"/>
        <v>-0.007040222005896268</v>
      </c>
      <c r="L130">
        <v>8</v>
      </c>
      <c r="M130">
        <v>114</v>
      </c>
    </row>
    <row r="131" spans="1:13" ht="12.75">
      <c r="A131" s="1" t="str">
        <f>INDEX(Data!B$21:B$220,Graph!M131)</f>
        <v>Dominican Republic</v>
      </c>
      <c r="B131" s="1">
        <f t="shared" si="20"/>
        <v>3.365517196554468</v>
      </c>
      <c r="C131" s="1">
        <f t="shared" si="21"/>
        <v>3424.9879999999994</v>
      </c>
      <c r="D131" s="1">
        <f t="shared" si="22"/>
        <v>3429.2879999999996</v>
      </c>
      <c r="E131" s="1">
        <f t="shared" si="23"/>
        <v>3365099.377747204</v>
      </c>
      <c r="F131" s="1">
        <f t="shared" si="18"/>
        <v>116</v>
      </c>
      <c r="G131" s="3">
        <f t="shared" si="19"/>
        <v>3424.9879999999994</v>
      </c>
      <c r="H131" s="1">
        <f>INDEX(Data!F$21:F$220,Graph!M131)</f>
        <v>3.365517196554468</v>
      </c>
      <c r="I131" s="1">
        <f>INDEX(Data!G$21:G$220,Graph!M131)</f>
        <v>8.6</v>
      </c>
      <c r="J131">
        <f t="shared" si="24"/>
        <v>4.3</v>
      </c>
      <c r="K131" s="1">
        <f t="shared" si="25"/>
        <v>-0.13236669260500555</v>
      </c>
      <c r="L131">
        <v>8</v>
      </c>
      <c r="M131">
        <v>98</v>
      </c>
    </row>
    <row r="132" spans="1:13" ht="12.75">
      <c r="A132" s="1" t="str">
        <f>INDEX(Data!B$21:B$220,Graph!M132)</f>
        <v>Guinea</v>
      </c>
      <c r="B132" s="1">
        <f t="shared" si="20"/>
        <v>41.416504068055744</v>
      </c>
      <c r="C132" s="1">
        <f t="shared" si="21"/>
        <v>4439.620999999999</v>
      </c>
      <c r="D132" s="1">
        <f t="shared" si="22"/>
        <v>4443.820999999999</v>
      </c>
      <c r="E132" s="1">
        <f t="shared" si="23"/>
        <v>41416161.345706575</v>
      </c>
      <c r="F132" s="1">
        <f t="shared" si="18"/>
        <v>162</v>
      </c>
      <c r="G132" s="3">
        <f t="shared" si="19"/>
        <v>4439.620999999999</v>
      </c>
      <c r="H132" s="1">
        <f>INDEX(Data!F$21:F$220,Graph!M132)</f>
        <v>41.416504068055744</v>
      </c>
      <c r="I132" s="1">
        <f>INDEX(Data!G$21:G$220,Graph!M132)</f>
        <v>8.4</v>
      </c>
      <c r="J132">
        <f t="shared" si="24"/>
        <v>4.2</v>
      </c>
      <c r="K132" s="1">
        <f t="shared" si="25"/>
        <v>-4.245532042658375</v>
      </c>
      <c r="L132">
        <v>3</v>
      </c>
      <c r="M132">
        <v>160</v>
      </c>
    </row>
    <row r="133" spans="1:13" ht="12.75">
      <c r="A133" s="1" t="str">
        <f>INDEX(Data!B$21:B$220,Graph!M133)</f>
        <v>Azerbaijan</v>
      </c>
      <c r="B133" s="1">
        <f t="shared" si="20"/>
        <v>0</v>
      </c>
      <c r="C133" s="1">
        <f t="shared" si="21"/>
        <v>34.69200000000001</v>
      </c>
      <c r="D133" s="1">
        <f t="shared" si="22"/>
        <v>38.842000000000006</v>
      </c>
      <c r="E133" s="1">
        <f t="shared" si="23"/>
        <v>92.32968625492104</v>
      </c>
      <c r="F133" s="1">
        <f t="shared" si="18"/>
        <v>15</v>
      </c>
      <c r="G133" s="3">
        <f t="shared" si="19"/>
        <v>34.69200000000001</v>
      </c>
      <c r="H133" s="1">
        <f>INDEX(Data!F$21:F$220,Graph!M133)</f>
        <v>0</v>
      </c>
      <c r="I133" s="1">
        <f>INDEX(Data!G$21:G$220,Graph!M133)</f>
        <v>8.3</v>
      </c>
      <c r="J133">
        <f t="shared" si="24"/>
        <v>4.15</v>
      </c>
      <c r="K133" s="1">
        <f t="shared" si="25"/>
        <v>0</v>
      </c>
      <c r="L133">
        <v>6</v>
      </c>
      <c r="M133">
        <v>91</v>
      </c>
    </row>
    <row r="134" spans="1:13" ht="12.75">
      <c r="A134" s="1" t="str">
        <f>INDEX(Data!B$21:B$220,Graph!M134)</f>
        <v>Chad</v>
      </c>
      <c r="B134" s="1">
        <f t="shared" si="20"/>
        <v>107.89769164099594</v>
      </c>
      <c r="C134" s="1">
        <f t="shared" si="21"/>
        <v>5685.484999999999</v>
      </c>
      <c r="D134" s="1">
        <f t="shared" si="22"/>
        <v>5689.634999999998</v>
      </c>
      <c r="E134" s="1">
        <f t="shared" si="23"/>
        <v>107897168.32968625</v>
      </c>
      <c r="F134" s="1">
        <f t="shared" si="18"/>
        <v>178</v>
      </c>
      <c r="G134" s="3">
        <f t="shared" si="19"/>
        <v>5685.484999999999</v>
      </c>
      <c r="H134" s="1">
        <f>INDEX(Data!F$21:F$220,Graph!M134)</f>
        <v>107.89769164099594</v>
      </c>
      <c r="I134" s="1">
        <f>INDEX(Data!G$21:G$220,Graph!M134)</f>
        <v>8.3</v>
      </c>
      <c r="J134">
        <f t="shared" si="24"/>
        <v>4.15</v>
      </c>
      <c r="K134" s="1">
        <f t="shared" si="25"/>
        <v>-1.99930561833348</v>
      </c>
      <c r="L134">
        <v>3</v>
      </c>
      <c r="M134">
        <v>167</v>
      </c>
    </row>
    <row r="135" spans="1:13" ht="12.75">
      <c r="A135" s="1" t="str">
        <f>INDEX(Data!B$21:B$220,Graph!M135)</f>
        <v>Rwanda</v>
      </c>
      <c r="B135" s="1">
        <f t="shared" si="20"/>
        <v>128.87889642447172</v>
      </c>
      <c r="C135" s="1">
        <f t="shared" si="21"/>
        <v>5909.984999999998</v>
      </c>
      <c r="D135" s="1">
        <f t="shared" si="22"/>
        <v>5914.1349999999975</v>
      </c>
      <c r="E135" s="1">
        <f t="shared" si="23"/>
        <v>128878160.32968625</v>
      </c>
      <c r="F135" s="1">
        <f t="shared" si="18"/>
        <v>186</v>
      </c>
      <c r="G135" s="3">
        <f t="shared" si="19"/>
        <v>5909.984999999998</v>
      </c>
      <c r="H135" s="1">
        <f>INDEX(Data!F$21:F$220,Graph!M135)</f>
        <v>128.87889642447172</v>
      </c>
      <c r="I135" s="1">
        <f>INDEX(Data!G$21:G$220,Graph!M135)</f>
        <v>8.3</v>
      </c>
      <c r="J135">
        <f t="shared" si="24"/>
        <v>4.15</v>
      </c>
      <c r="K135" s="1">
        <f t="shared" si="25"/>
        <v>-4.131795555257241</v>
      </c>
      <c r="L135">
        <v>1</v>
      </c>
      <c r="M135">
        <v>159</v>
      </c>
    </row>
    <row r="136" spans="1:13" ht="12.75">
      <c r="A136" s="1" t="str">
        <f>INDEX(Data!B$21:B$220,Graph!M136)</f>
        <v>Haiti</v>
      </c>
      <c r="B136" s="1">
        <f t="shared" si="20"/>
        <v>52.72433760086759</v>
      </c>
      <c r="C136" s="1">
        <f t="shared" si="21"/>
        <v>5547.720999999999</v>
      </c>
      <c r="D136" s="1">
        <f t="shared" si="22"/>
        <v>5551.820999999999</v>
      </c>
      <c r="E136" s="1">
        <f t="shared" si="23"/>
        <v>52724154.31366594</v>
      </c>
      <c r="F136" s="1">
        <f t="shared" si="18"/>
        <v>166</v>
      </c>
      <c r="G136" s="3">
        <f t="shared" si="19"/>
        <v>5547.720999999999</v>
      </c>
      <c r="H136" s="1">
        <f>INDEX(Data!F$21:F$220,Graph!M136)</f>
        <v>52.72433760086759</v>
      </c>
      <c r="I136" s="1">
        <f>INDEX(Data!G$21:G$220,Graph!M136)</f>
        <v>8.2</v>
      </c>
      <c r="J136">
        <f t="shared" si="24"/>
        <v>4.1</v>
      </c>
      <c r="K136" s="1">
        <f t="shared" si="25"/>
        <v>-0.656153720598617</v>
      </c>
      <c r="L136">
        <v>8</v>
      </c>
      <c r="M136">
        <v>153</v>
      </c>
    </row>
    <row r="137" spans="1:13" ht="12.75">
      <c r="A137" s="1" t="str">
        <f>INDEX(Data!B$21:B$220,Graph!M137)</f>
        <v>Austria</v>
      </c>
      <c r="B137" s="1">
        <f t="shared" si="20"/>
        <v>0</v>
      </c>
      <c r="C137" s="1">
        <f t="shared" si="21"/>
        <v>11.65</v>
      </c>
      <c r="D137" s="1">
        <f t="shared" si="22"/>
        <v>15.7</v>
      </c>
      <c r="E137" s="1">
        <f t="shared" si="23"/>
        <v>15.29764562227234</v>
      </c>
      <c r="F137" s="1">
        <f t="shared" si="18"/>
        <v>3</v>
      </c>
      <c r="G137" s="3">
        <f t="shared" si="19"/>
        <v>11.65</v>
      </c>
      <c r="H137" s="1">
        <f>INDEX(Data!F$21:F$220,Graph!M137)</f>
        <v>0</v>
      </c>
      <c r="I137" s="1">
        <f>INDEX(Data!G$21:G$220,Graph!M137)</f>
        <v>8.1</v>
      </c>
      <c r="J137">
        <f t="shared" si="24"/>
        <v>4.05</v>
      </c>
      <c r="K137" s="1">
        <f t="shared" si="25"/>
        <v>0</v>
      </c>
      <c r="L137">
        <v>11</v>
      </c>
      <c r="M137">
        <v>14</v>
      </c>
    </row>
    <row r="138" spans="1:13" ht="12.75">
      <c r="A138" s="1" t="str">
        <f>INDEX(Data!B$21:B$220,Graph!M138)</f>
        <v>Bulgaria</v>
      </c>
      <c r="B138" s="1">
        <f t="shared" si="20"/>
        <v>0.869689239582499</v>
      </c>
      <c r="C138" s="1">
        <f t="shared" si="21"/>
        <v>2732.306000000001</v>
      </c>
      <c r="D138" s="1">
        <f t="shared" si="22"/>
        <v>2736.306000000001</v>
      </c>
      <c r="E138" s="1">
        <f t="shared" si="23"/>
        <v>869057.281625306</v>
      </c>
      <c r="F138" s="1">
        <f t="shared" si="18"/>
        <v>74</v>
      </c>
      <c r="G138" s="3">
        <f t="shared" si="19"/>
        <v>2732.306000000001</v>
      </c>
      <c r="H138" s="1">
        <f>INDEX(Data!F$21:F$220,Graph!M138)</f>
        <v>0.869689239582499</v>
      </c>
      <c r="I138" s="1">
        <f>INDEX(Data!G$21:G$220,Graph!M138)</f>
        <v>8</v>
      </c>
      <c r="J138">
        <f t="shared" si="24"/>
        <v>4</v>
      </c>
      <c r="K138" s="1">
        <f t="shared" si="25"/>
        <v>-0.055133488725182866</v>
      </c>
      <c r="L138">
        <v>9</v>
      </c>
      <c r="M138">
        <v>56</v>
      </c>
    </row>
    <row r="139" spans="1:13" ht="12.75">
      <c r="A139" s="1" t="str">
        <f>INDEX(Data!B$21:B$220,Graph!M139)</f>
        <v>Switzerland</v>
      </c>
      <c r="B139" s="1">
        <f t="shared" si="20"/>
        <v>0</v>
      </c>
      <c r="C139" s="1">
        <f t="shared" si="21"/>
        <v>3.6</v>
      </c>
      <c r="D139" s="1">
        <f t="shared" si="22"/>
        <v>7.2</v>
      </c>
      <c r="E139" s="1">
        <f t="shared" si="23"/>
        <v>12.15346277535319</v>
      </c>
      <c r="F139" s="1">
        <f t="shared" si="18"/>
        <v>1</v>
      </c>
      <c r="G139" s="3">
        <f t="shared" si="19"/>
        <v>3.6</v>
      </c>
      <c r="H139" s="1">
        <f>INDEX(Data!F$21:F$220,Graph!M139)</f>
        <v>0</v>
      </c>
      <c r="I139" s="1">
        <f>INDEX(Data!G$21:G$220,Graph!M139)</f>
        <v>7.2</v>
      </c>
      <c r="J139">
        <f t="shared" si="24"/>
        <v>3.6</v>
      </c>
      <c r="K139" s="1">
        <f t="shared" si="25"/>
        <v>0</v>
      </c>
      <c r="L139">
        <v>11</v>
      </c>
      <c r="M139">
        <v>11</v>
      </c>
    </row>
    <row r="140" spans="1:13" ht="12.75">
      <c r="A140" s="1" t="str">
        <f>INDEX(Data!B$21:B$220,Graph!M140)</f>
        <v>Hong Kong, China</v>
      </c>
      <c r="B140" s="1">
        <f t="shared" si="20"/>
        <v>0.9450218394266764</v>
      </c>
      <c r="C140" s="1">
        <f t="shared" si="21"/>
        <v>2748.7060000000006</v>
      </c>
      <c r="D140" s="1">
        <f t="shared" si="22"/>
        <v>2752.2060000000006</v>
      </c>
      <c r="E140" s="1">
        <f t="shared" si="23"/>
        <v>945024.1214221426</v>
      </c>
      <c r="F140" s="1">
        <f t="shared" si="18"/>
        <v>76</v>
      </c>
      <c r="G140" s="3">
        <f t="shared" si="19"/>
        <v>2748.7060000000006</v>
      </c>
      <c r="H140" s="1">
        <f>INDEX(Data!F$21:F$220,Graph!M140)</f>
        <v>0.9450218394266764</v>
      </c>
      <c r="I140" s="1">
        <f>INDEX(Data!G$21:G$220,Graph!M140)</f>
        <v>7</v>
      </c>
      <c r="J140">
        <f t="shared" si="24"/>
        <v>3.5</v>
      </c>
      <c r="K140" s="1">
        <f t="shared" si="25"/>
        <v>-1.1102230246251565E-16</v>
      </c>
      <c r="L140">
        <v>7</v>
      </c>
      <c r="M140">
        <v>23</v>
      </c>
    </row>
    <row r="141" spans="1:13" ht="12.75">
      <c r="A141" s="1" t="str">
        <f>INDEX(Data!B$21:B$220,Graph!M141)</f>
        <v>Honduras</v>
      </c>
      <c r="B141" s="1">
        <f t="shared" si="20"/>
        <v>3.0391324770285015</v>
      </c>
      <c r="C141" s="1">
        <f t="shared" si="21"/>
        <v>3413.5879999999997</v>
      </c>
      <c r="D141" s="1">
        <f t="shared" si="22"/>
        <v>3416.988</v>
      </c>
      <c r="E141" s="1">
        <f t="shared" si="23"/>
        <v>3039116.08938151</v>
      </c>
      <c r="F141" s="1">
        <f t="shared" si="18"/>
        <v>113</v>
      </c>
      <c r="G141" s="3">
        <f t="shared" si="19"/>
        <v>3413.5879999999997</v>
      </c>
      <c r="H141" s="1">
        <f>INDEX(Data!F$21:F$220,Graph!M141)</f>
        <v>3.0391324770285015</v>
      </c>
      <c r="I141" s="1">
        <f>INDEX(Data!G$21:G$220,Graph!M141)</f>
        <v>6.8</v>
      </c>
      <c r="J141">
        <f t="shared" si="24"/>
        <v>3.4</v>
      </c>
      <c r="K141" s="1">
        <f t="shared" si="25"/>
        <v>-0.1353709916425747</v>
      </c>
      <c r="L141">
        <v>8</v>
      </c>
      <c r="M141">
        <v>115</v>
      </c>
    </row>
    <row r="142" spans="1:13" ht="12.75">
      <c r="A142" s="1" t="str">
        <f>INDEX(Data!B$21:B$220,Graph!M142)</f>
        <v>Benin</v>
      </c>
      <c r="B142" s="1">
        <f t="shared" si="20"/>
        <v>262.27798714443327</v>
      </c>
      <c r="C142" s="1">
        <f t="shared" si="21"/>
        <v>6112.634999999998</v>
      </c>
      <c r="D142" s="1">
        <f t="shared" si="22"/>
        <v>6115.934999999999</v>
      </c>
      <c r="E142" s="1">
        <f t="shared" si="23"/>
        <v>262277162.0573409</v>
      </c>
      <c r="F142" s="1">
        <f t="shared" si="18"/>
        <v>194</v>
      </c>
      <c r="G142" s="3">
        <f t="shared" si="19"/>
        <v>6112.634999999998</v>
      </c>
      <c r="H142" s="1">
        <f>INDEX(Data!F$21:F$220,Graph!M142)</f>
        <v>262.27798714443327</v>
      </c>
      <c r="I142" s="1">
        <f>INDEX(Data!G$21:G$220,Graph!M142)</f>
        <v>6.6</v>
      </c>
      <c r="J142">
        <f t="shared" si="24"/>
        <v>3.3</v>
      </c>
      <c r="K142" s="1">
        <f t="shared" si="25"/>
        <v>-49.56896295956744</v>
      </c>
      <c r="L142">
        <v>3</v>
      </c>
      <c r="M142">
        <v>161</v>
      </c>
    </row>
    <row r="143" spans="1:13" ht="12.75">
      <c r="A143" s="1" t="str">
        <f>INDEX(Data!B$21:B$220,Graph!M143)</f>
        <v>Burundi</v>
      </c>
      <c r="B143" s="1">
        <f t="shared" si="20"/>
        <v>109.89699725932942</v>
      </c>
      <c r="C143" s="1">
        <f t="shared" si="21"/>
        <v>5692.934999999999</v>
      </c>
      <c r="D143" s="1">
        <f t="shared" si="22"/>
        <v>5696.234999999999</v>
      </c>
      <c r="E143" s="1">
        <f t="shared" si="23"/>
        <v>109896174.05734088</v>
      </c>
      <c r="F143" s="1">
        <f aca="true" t="shared" si="26" ref="F143:F174">RANK(E143,E$47:E$246,1)</f>
        <v>179</v>
      </c>
      <c r="G143" s="3">
        <f aca="true" t="shared" si="27" ref="G143:G174">C143</f>
        <v>5692.934999999999</v>
      </c>
      <c r="H143" s="1">
        <f>INDEX(Data!F$21:F$220,Graph!M143)</f>
        <v>109.89699725932942</v>
      </c>
      <c r="I143" s="1">
        <f>INDEX(Data!G$21:G$220,Graph!M143)</f>
        <v>6.6</v>
      </c>
      <c r="J143">
        <f t="shared" si="24"/>
        <v>3.3</v>
      </c>
      <c r="K143" s="1">
        <f t="shared" si="25"/>
        <v>-3.0341658576697625</v>
      </c>
      <c r="L143">
        <v>1</v>
      </c>
      <c r="M143">
        <v>173</v>
      </c>
    </row>
    <row r="144" spans="1:13" ht="12.75">
      <c r="A144" s="1" t="str">
        <f>INDEX(Data!B$21:B$220,Graph!M144)</f>
        <v>El Salvador</v>
      </c>
      <c r="B144" s="1">
        <f t="shared" si="20"/>
        <v>0.008994527212108097</v>
      </c>
      <c r="C144" s="1">
        <f t="shared" si="21"/>
        <v>58.625000000000014</v>
      </c>
      <c r="D144" s="1">
        <f t="shared" si="22"/>
        <v>61.82500000000002</v>
      </c>
      <c r="E144" s="1">
        <f t="shared" si="23"/>
        <v>8104.025300244759</v>
      </c>
      <c r="F144" s="1">
        <f t="shared" si="26"/>
        <v>24</v>
      </c>
      <c r="G144" s="3">
        <f t="shared" si="27"/>
        <v>58.625000000000014</v>
      </c>
      <c r="H144" s="1">
        <f>INDEX(Data!F$21:F$220,Graph!M144)</f>
        <v>0.008994527212108097</v>
      </c>
      <c r="I144" s="1">
        <f>INDEX(Data!G$21:G$220,Graph!M144)</f>
        <v>6.4</v>
      </c>
      <c r="J144">
        <f t="shared" si="24"/>
        <v>3.2</v>
      </c>
      <c r="K144" s="1">
        <f t="shared" si="25"/>
        <v>-0.012563759919141267</v>
      </c>
      <c r="L144">
        <v>8</v>
      </c>
      <c r="M144">
        <v>103</v>
      </c>
    </row>
    <row r="145" spans="1:13" ht="12.75">
      <c r="A145" s="1" t="str">
        <f>INDEX(Data!B$21:B$220,Graph!M145)</f>
        <v>Israel</v>
      </c>
      <c r="B145" s="1">
        <f t="shared" si="20"/>
        <v>0.3235963097965135</v>
      </c>
      <c r="C145" s="1">
        <f t="shared" si="21"/>
        <v>1501.9930000000006</v>
      </c>
      <c r="D145" s="1">
        <f t="shared" si="22"/>
        <v>1505.1430000000007</v>
      </c>
      <c r="E145" s="1">
        <f t="shared" si="23"/>
        <v>323023.00927992846</v>
      </c>
      <c r="F145" s="1">
        <f t="shared" si="26"/>
        <v>36</v>
      </c>
      <c r="G145" s="3">
        <f t="shared" si="27"/>
        <v>1501.9930000000006</v>
      </c>
      <c r="H145" s="1">
        <f>INDEX(Data!F$21:F$220,Graph!M145)</f>
        <v>0.3235963097965135</v>
      </c>
      <c r="I145" s="1">
        <f>INDEX(Data!G$21:G$220,Graph!M145)</f>
        <v>6.3</v>
      </c>
      <c r="J145">
        <f t="shared" si="24"/>
        <v>3.15</v>
      </c>
      <c r="K145" s="1">
        <f t="shared" si="25"/>
        <v>-0.033812870202574896</v>
      </c>
      <c r="L145">
        <v>6</v>
      </c>
      <c r="M145">
        <v>22</v>
      </c>
    </row>
    <row r="146" spans="1:13" ht="12.75">
      <c r="A146" s="1" t="str">
        <f>INDEX(Data!B$21:B$220,Graph!M146)</f>
        <v>Tajikistan</v>
      </c>
      <c r="B146" s="1">
        <f t="shared" si="20"/>
        <v>17.829915346533937</v>
      </c>
      <c r="C146" s="1">
        <f t="shared" si="21"/>
        <v>4094.720999999999</v>
      </c>
      <c r="D146" s="1">
        <f t="shared" si="22"/>
        <v>4097.820999999999</v>
      </c>
      <c r="E146" s="1">
        <f t="shared" si="23"/>
        <v>17829116.993259612</v>
      </c>
      <c r="F146" s="1">
        <f t="shared" si="26"/>
        <v>150</v>
      </c>
      <c r="G146" s="3">
        <f t="shared" si="27"/>
        <v>4094.720999999999</v>
      </c>
      <c r="H146" s="1">
        <f>INDEX(Data!F$21:F$220,Graph!M146)</f>
        <v>17.829915346533937</v>
      </c>
      <c r="I146" s="1">
        <f>INDEX(Data!G$21:G$220,Graph!M146)</f>
        <v>6.2</v>
      </c>
      <c r="J146">
        <f t="shared" si="24"/>
        <v>3.1</v>
      </c>
      <c r="K146" s="1">
        <f t="shared" si="25"/>
        <v>-0.43332361198390146</v>
      </c>
      <c r="L146">
        <v>6</v>
      </c>
      <c r="M146">
        <v>116</v>
      </c>
    </row>
    <row r="147" spans="1:13" ht="12.75">
      <c r="A147" s="1" t="str">
        <f>INDEX(Data!B$21:B$220,Graph!M147)</f>
        <v>Paraguay</v>
      </c>
      <c r="B147" s="1">
        <f t="shared" si="20"/>
        <v>4.814853141726649</v>
      </c>
      <c r="C147" s="1">
        <f t="shared" si="21"/>
        <v>3540.5609999999997</v>
      </c>
      <c r="D147" s="1">
        <f t="shared" si="22"/>
        <v>3543.4109999999996</v>
      </c>
      <c r="E147" s="1">
        <f t="shared" si="23"/>
        <v>4814089.913158031</v>
      </c>
      <c r="F147" s="1">
        <f t="shared" si="26"/>
        <v>125</v>
      </c>
      <c r="G147" s="3">
        <f t="shared" si="27"/>
        <v>3540.5609999999997</v>
      </c>
      <c r="H147" s="1">
        <f>INDEX(Data!F$21:F$220,Graph!M147)</f>
        <v>4.814853141726649</v>
      </c>
      <c r="I147" s="1">
        <f>INDEX(Data!G$21:G$220,Graph!M147)</f>
        <v>5.7</v>
      </c>
      <c r="J147">
        <f t="shared" si="24"/>
        <v>2.85</v>
      </c>
      <c r="K147" s="1">
        <f t="shared" si="25"/>
        <v>-0.004437741637679515</v>
      </c>
      <c r="L147">
        <v>8</v>
      </c>
      <c r="M147">
        <v>89</v>
      </c>
    </row>
    <row r="148" spans="1:13" ht="12.75">
      <c r="A148" s="1" t="str">
        <f>INDEX(Data!B$21:B$220,Graph!M148)</f>
        <v>Papua New Guinea</v>
      </c>
      <c r="B148" s="1">
        <f t="shared" si="20"/>
        <v>60.47151914992721</v>
      </c>
      <c r="C148" s="1">
        <f t="shared" si="21"/>
        <v>5595.961999999999</v>
      </c>
      <c r="D148" s="1">
        <f t="shared" si="22"/>
        <v>5598.761999999999</v>
      </c>
      <c r="E148" s="1">
        <f t="shared" si="23"/>
        <v>60471133.89713772</v>
      </c>
      <c r="F148" s="1">
        <f t="shared" si="26"/>
        <v>170</v>
      </c>
      <c r="G148" s="3">
        <f t="shared" si="27"/>
        <v>5595.961999999999</v>
      </c>
      <c r="H148" s="1">
        <f>INDEX(Data!F$21:F$220,Graph!M148)</f>
        <v>60.47151914992721</v>
      </c>
      <c r="I148" s="1">
        <f>INDEX(Data!G$21:G$220,Graph!M148)</f>
        <v>5.6</v>
      </c>
      <c r="J148">
        <f t="shared" si="24"/>
        <v>2.8</v>
      </c>
      <c r="K148" s="1">
        <f t="shared" si="25"/>
        <v>-4.2323964203267295</v>
      </c>
      <c r="L148">
        <v>5</v>
      </c>
      <c r="M148">
        <v>133</v>
      </c>
    </row>
    <row r="149" spans="1:13" ht="12.75">
      <c r="A149" s="1" t="str">
        <f>INDEX(Data!B$21:B$220,Graph!M149)</f>
        <v>Lao People's D Republic</v>
      </c>
      <c r="B149" s="1">
        <f t="shared" si="20"/>
        <v>95.57391906211438</v>
      </c>
      <c r="C149" s="1">
        <f t="shared" si="21"/>
        <v>5678.584999999999</v>
      </c>
      <c r="D149" s="1">
        <f t="shared" si="22"/>
        <v>5681.334999999999</v>
      </c>
      <c r="E149" s="1">
        <f t="shared" si="23"/>
        <v>95573135.8811174</v>
      </c>
      <c r="F149" s="1">
        <f t="shared" si="26"/>
        <v>177</v>
      </c>
      <c r="G149" s="3">
        <f t="shared" si="27"/>
        <v>5678.584999999999</v>
      </c>
      <c r="H149" s="1">
        <f>INDEX(Data!F$21:F$220,Graph!M149)</f>
        <v>95.57391906211438</v>
      </c>
      <c r="I149" s="1">
        <f>INDEX(Data!G$21:G$220,Graph!M149)</f>
        <v>5.5</v>
      </c>
      <c r="J149">
        <f t="shared" si="24"/>
        <v>2.75</v>
      </c>
      <c r="K149" s="1">
        <f t="shared" si="25"/>
        <v>-12.32377257888156</v>
      </c>
      <c r="L149">
        <v>5</v>
      </c>
      <c r="M149">
        <v>135</v>
      </c>
    </row>
    <row r="150" spans="1:13" ht="12.75">
      <c r="A150" s="1" t="str">
        <f>INDEX(Data!B$21:B$220,Graph!M150)</f>
        <v>Denmark</v>
      </c>
      <c r="B150" s="1">
        <f t="shared" si="20"/>
        <v>1.3142694622393258</v>
      </c>
      <c r="C150" s="1">
        <f t="shared" si="21"/>
        <v>2940.626</v>
      </c>
      <c r="D150" s="1">
        <f t="shared" si="22"/>
        <v>2943.326</v>
      </c>
      <c r="E150" s="1">
        <f t="shared" si="23"/>
        <v>1314017.8650970815</v>
      </c>
      <c r="F150" s="1">
        <f t="shared" si="26"/>
        <v>89</v>
      </c>
      <c r="G150" s="3">
        <f t="shared" si="27"/>
        <v>2940.626</v>
      </c>
      <c r="H150" s="1">
        <f>INDEX(Data!F$21:F$220,Graph!M150)</f>
        <v>1.3142694622393258</v>
      </c>
      <c r="I150" s="1">
        <f>INDEX(Data!G$21:G$220,Graph!M150)</f>
        <v>5.4</v>
      </c>
      <c r="J150">
        <f t="shared" si="24"/>
        <v>2.7</v>
      </c>
      <c r="K150" s="1">
        <f t="shared" si="25"/>
        <v>-0.03712421687167078</v>
      </c>
      <c r="L150">
        <v>11</v>
      </c>
      <c r="M150">
        <v>17</v>
      </c>
    </row>
    <row r="151" spans="1:13" ht="12.75">
      <c r="A151" s="1" t="str">
        <f>INDEX(Data!B$21:B$220,Graph!M151)</f>
        <v>Libyan Arab Jamahiriya</v>
      </c>
      <c r="B151" s="1">
        <f t="shared" si="20"/>
        <v>8.740292899954929</v>
      </c>
      <c r="C151" s="1">
        <f t="shared" si="21"/>
        <v>3693.1109999999994</v>
      </c>
      <c r="D151" s="1">
        <f t="shared" si="22"/>
        <v>3695.8109999999992</v>
      </c>
      <c r="E151" s="1">
        <f t="shared" si="23"/>
        <v>8740058.865097081</v>
      </c>
      <c r="F151" s="1">
        <f t="shared" si="26"/>
        <v>139</v>
      </c>
      <c r="G151" s="3">
        <f t="shared" si="27"/>
        <v>3693.1109999999994</v>
      </c>
      <c r="H151" s="1">
        <f>INDEX(Data!F$21:F$220,Graph!M151)</f>
        <v>8.740292899954929</v>
      </c>
      <c r="I151" s="1">
        <f>INDEX(Data!G$21:G$220,Graph!M151)</f>
        <v>5.4</v>
      </c>
      <c r="J151">
        <f t="shared" si="24"/>
        <v>2.7</v>
      </c>
      <c r="K151" s="1">
        <f t="shared" si="25"/>
        <v>-0.13991751333177405</v>
      </c>
      <c r="L151">
        <v>3</v>
      </c>
      <c r="M151">
        <v>58</v>
      </c>
    </row>
    <row r="152" spans="1:13" ht="12.75">
      <c r="A152" s="1" t="str">
        <f>INDEX(Data!B$21:B$220,Graph!M152)</f>
        <v>Slovakia</v>
      </c>
      <c r="B152" s="1">
        <f t="shared" si="20"/>
        <v>0.1913977705827629</v>
      </c>
      <c r="C152" s="1">
        <f t="shared" si="21"/>
        <v>1443.8250000000003</v>
      </c>
      <c r="D152" s="1">
        <f t="shared" si="22"/>
        <v>1446.5250000000003</v>
      </c>
      <c r="E152" s="1">
        <f t="shared" si="23"/>
        <v>191042.86509708152</v>
      </c>
      <c r="F152" s="1">
        <f t="shared" si="26"/>
        <v>31</v>
      </c>
      <c r="G152" s="3">
        <f t="shared" si="27"/>
        <v>1443.8250000000003</v>
      </c>
      <c r="H152" s="1">
        <f>INDEX(Data!F$21:F$220,Graph!M152)</f>
        <v>0.1913977705827629</v>
      </c>
      <c r="I152" s="1">
        <f>INDEX(Data!G$21:G$220,Graph!M152)</f>
        <v>5.4</v>
      </c>
      <c r="J152">
        <f t="shared" si="24"/>
        <v>2.7</v>
      </c>
      <c r="K152" s="1">
        <f t="shared" si="25"/>
        <v>-0.0292507319863555</v>
      </c>
      <c r="L152">
        <v>9</v>
      </c>
      <c r="M152">
        <v>42</v>
      </c>
    </row>
    <row r="153" spans="1:13" ht="12.75">
      <c r="A153" s="1" t="str">
        <f>INDEX(Data!B$21:B$220,Graph!M153)</f>
        <v>Jordan</v>
      </c>
      <c r="B153" s="1">
        <f t="shared" si="20"/>
        <v>0.39945143454220905</v>
      </c>
      <c r="C153" s="1">
        <f t="shared" si="21"/>
        <v>1529.8930000000005</v>
      </c>
      <c r="D153" s="1">
        <f t="shared" si="22"/>
        <v>1532.5430000000006</v>
      </c>
      <c r="E153" s="1">
        <f t="shared" si="23"/>
        <v>399090.8490767652</v>
      </c>
      <c r="F153" s="1">
        <f t="shared" si="26"/>
        <v>40</v>
      </c>
      <c r="G153" s="3">
        <f t="shared" si="27"/>
        <v>1529.8930000000005</v>
      </c>
      <c r="H153" s="1">
        <f>INDEX(Data!F$21:F$220,Graph!M153)</f>
        <v>0.39945143454220905</v>
      </c>
      <c r="I153" s="1">
        <f>INDEX(Data!G$21:G$220,Graph!M153)</f>
        <v>5.3</v>
      </c>
      <c r="J153">
        <f t="shared" si="24"/>
        <v>2.65</v>
      </c>
      <c r="K153" s="1">
        <f t="shared" si="25"/>
        <v>-0.029136940259075206</v>
      </c>
      <c r="L153">
        <v>6</v>
      </c>
      <c r="M153">
        <v>90</v>
      </c>
    </row>
    <row r="154" spans="1:13" ht="12.75">
      <c r="A154" s="1" t="str">
        <f>INDEX(Data!B$21:B$220,Graph!M154)</f>
        <v>Nicaragua</v>
      </c>
      <c r="B154" s="1">
        <f t="shared" si="20"/>
        <v>1.0063645198868987</v>
      </c>
      <c r="C154" s="1">
        <f t="shared" si="21"/>
        <v>2780.3560000000007</v>
      </c>
      <c r="D154" s="1">
        <f t="shared" si="22"/>
        <v>2783.0060000000008</v>
      </c>
      <c r="E154" s="1">
        <f t="shared" si="23"/>
        <v>1006118.8490767652</v>
      </c>
      <c r="F154" s="1">
        <f t="shared" si="26"/>
        <v>79</v>
      </c>
      <c r="G154" s="3">
        <f t="shared" si="27"/>
        <v>2780.3560000000007</v>
      </c>
      <c r="H154" s="1">
        <f>INDEX(Data!F$21:F$220,Graph!M154)</f>
        <v>1.0063645198868987</v>
      </c>
      <c r="I154" s="1">
        <f>INDEX(Data!G$21:G$220,Graph!M154)</f>
        <v>5.3</v>
      </c>
      <c r="J154">
        <f t="shared" si="24"/>
        <v>2.65</v>
      </c>
      <c r="K154" s="1">
        <f t="shared" si="25"/>
        <v>-0.02054753192596226</v>
      </c>
      <c r="L154">
        <v>8</v>
      </c>
      <c r="M154">
        <v>118</v>
      </c>
    </row>
    <row r="155" spans="1:13" ht="12.75">
      <c r="A155" s="1" t="str">
        <f>INDEX(Data!B$21:B$220,Graph!M155)</f>
        <v>Finland</v>
      </c>
      <c r="B155" s="1">
        <f t="shared" si="20"/>
        <v>0.5659889819067078</v>
      </c>
      <c r="C155" s="1">
        <f t="shared" si="21"/>
        <v>1831.1140000000007</v>
      </c>
      <c r="D155" s="1">
        <f t="shared" si="22"/>
        <v>1833.7140000000006</v>
      </c>
      <c r="E155" s="1">
        <f t="shared" si="23"/>
        <v>565013.8330564488</v>
      </c>
      <c r="F155" s="1">
        <f t="shared" si="26"/>
        <v>51</v>
      </c>
      <c r="G155" s="3">
        <f t="shared" si="27"/>
        <v>1831.1140000000007</v>
      </c>
      <c r="H155" s="1">
        <f>INDEX(Data!F$21:F$220,Graph!M155)</f>
        <v>0.5659889819067078</v>
      </c>
      <c r="I155" s="1">
        <f>INDEX(Data!G$21:G$220,Graph!M155)</f>
        <v>5.2</v>
      </c>
      <c r="J155">
        <f t="shared" si="24"/>
        <v>2.6</v>
      </c>
      <c r="K155" s="1">
        <f t="shared" si="25"/>
        <v>-0.0032377135280002856</v>
      </c>
      <c r="L155">
        <v>11</v>
      </c>
      <c r="M155">
        <v>13</v>
      </c>
    </row>
    <row r="156" spans="1:13" ht="12.75">
      <c r="A156" s="1" t="str">
        <f>INDEX(Data!B$21:B$220,Graph!M156)</f>
        <v>Georgia</v>
      </c>
      <c r="B156" s="1">
        <f t="shared" si="20"/>
        <v>0</v>
      </c>
      <c r="C156" s="1">
        <f t="shared" si="21"/>
        <v>41.64200000000001</v>
      </c>
      <c r="D156" s="1">
        <f t="shared" si="22"/>
        <v>44.24200000000001</v>
      </c>
      <c r="E156" s="1">
        <f t="shared" si="23"/>
        <v>97.83305644886619</v>
      </c>
      <c r="F156" s="1">
        <f t="shared" si="26"/>
        <v>18</v>
      </c>
      <c r="G156" s="3">
        <f t="shared" si="27"/>
        <v>41.64200000000001</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6.690281770860471</v>
      </c>
      <c r="C157" s="1">
        <f t="shared" si="21"/>
        <v>3682.261</v>
      </c>
      <c r="D157" s="1">
        <f t="shared" si="22"/>
        <v>3684.811</v>
      </c>
      <c r="E157" s="1">
        <f t="shared" si="23"/>
        <v>6690110.817036132</v>
      </c>
      <c r="F157" s="1">
        <f t="shared" si="26"/>
        <v>133</v>
      </c>
      <c r="G157" s="3">
        <f t="shared" si="27"/>
        <v>3682.261</v>
      </c>
      <c r="H157" s="1">
        <f>INDEX(Data!F$21:F$220,Graph!M157)</f>
        <v>6.690281770860471</v>
      </c>
      <c r="I157" s="1">
        <f>INDEX(Data!G$21:G$220,Graph!M157)</f>
        <v>5.1</v>
      </c>
      <c r="J157">
        <f t="shared" si="24"/>
        <v>2.55</v>
      </c>
      <c r="K157" s="1">
        <f t="shared" si="25"/>
        <v>-0.8943801760889674</v>
      </c>
      <c r="L157">
        <v>6</v>
      </c>
      <c r="M157">
        <v>110</v>
      </c>
    </row>
    <row r="158" spans="1:13" ht="12.75">
      <c r="A158" s="1" t="str">
        <f>INDEX(Data!B$21:B$220,Graph!M158)</f>
        <v>Sierra Leone</v>
      </c>
      <c r="B158" s="1">
        <f t="shared" si="20"/>
        <v>705.4606856658313</v>
      </c>
      <c r="C158" s="1">
        <f t="shared" si="21"/>
        <v>6239.673999999998</v>
      </c>
      <c r="D158" s="1">
        <f t="shared" si="22"/>
        <v>6242.073999999998</v>
      </c>
      <c r="E158" s="1">
        <f t="shared" si="23"/>
        <v>705460177.7689753</v>
      </c>
      <c r="F158" s="1">
        <f t="shared" si="26"/>
        <v>200</v>
      </c>
      <c r="G158" s="3">
        <f t="shared" si="27"/>
        <v>6239.673999999998</v>
      </c>
      <c r="H158" s="1">
        <f>INDEX(Data!F$21:F$220,Graph!M158)</f>
        <v>705.4606856658313</v>
      </c>
      <c r="I158" s="1">
        <f>INDEX(Data!G$21:G$220,Graph!M158)</f>
        <v>4.8</v>
      </c>
      <c r="J158">
        <f t="shared" si="24"/>
        <v>2.4</v>
      </c>
      <c r="K158" s="1">
        <f t="shared" si="25"/>
        <v>0</v>
      </c>
      <c r="L158">
        <v>3</v>
      </c>
      <c r="M158">
        <v>177</v>
      </c>
    </row>
    <row r="159" spans="1:13" ht="12.75">
      <c r="A159" s="1" t="str">
        <f>INDEX(Data!B$21:B$220,Graph!M159)</f>
        <v>Togo</v>
      </c>
      <c r="B159" s="1">
        <f t="shared" si="20"/>
        <v>83.22268993944625</v>
      </c>
      <c r="C159" s="1">
        <f t="shared" si="21"/>
        <v>5661.261999999999</v>
      </c>
      <c r="D159" s="1">
        <f t="shared" si="22"/>
        <v>5663.661999999998</v>
      </c>
      <c r="E159" s="1">
        <f t="shared" si="23"/>
        <v>83222143.76897518</v>
      </c>
      <c r="F159" s="1">
        <f t="shared" si="26"/>
        <v>174</v>
      </c>
      <c r="G159" s="3">
        <f t="shared" si="27"/>
        <v>5661.261999999999</v>
      </c>
      <c r="H159" s="1">
        <f>INDEX(Data!F$21:F$220,Graph!M159)</f>
        <v>83.22268993944625</v>
      </c>
      <c r="I159" s="1">
        <f>INDEX(Data!G$21:G$220,Graph!M159)</f>
        <v>4.8</v>
      </c>
      <c r="J159">
        <f t="shared" si="24"/>
        <v>2.4</v>
      </c>
      <c r="K159" s="1">
        <f t="shared" si="25"/>
        <v>-1.6040283257905088</v>
      </c>
      <c r="L159">
        <v>3</v>
      </c>
      <c r="M159">
        <v>143</v>
      </c>
    </row>
    <row r="160" spans="1:13" ht="12.75">
      <c r="A160" s="1" t="str">
        <f>INDEX(Data!B$21:B$220,Graph!M160)</f>
        <v>Turkmenistan</v>
      </c>
      <c r="B160" s="1">
        <f t="shared" si="20"/>
        <v>5.593134216030899</v>
      </c>
      <c r="C160" s="1">
        <f t="shared" si="21"/>
        <v>3570.111</v>
      </c>
      <c r="D160" s="1">
        <f t="shared" si="22"/>
        <v>3572.511</v>
      </c>
      <c r="E160" s="1">
        <f t="shared" si="23"/>
        <v>5593086.768975183</v>
      </c>
      <c r="F160" s="1">
        <f t="shared" si="26"/>
        <v>128</v>
      </c>
      <c r="G160" s="3">
        <f t="shared" si="27"/>
        <v>3570.111</v>
      </c>
      <c r="H160" s="1">
        <f>INDEX(Data!F$21:F$220,Graph!M160)</f>
        <v>5.593134216030899</v>
      </c>
      <c r="I160" s="1">
        <f>INDEX(Data!G$21:G$220,Graph!M160)</f>
        <v>4.8</v>
      </c>
      <c r="J160">
        <f t="shared" si="24"/>
        <v>2.4</v>
      </c>
      <c r="K160" s="1">
        <f t="shared" si="25"/>
        <v>-0.1055606346347231</v>
      </c>
      <c r="L160">
        <v>6</v>
      </c>
      <c r="M160">
        <v>86</v>
      </c>
    </row>
    <row r="161" spans="1:13" ht="12.75">
      <c r="A161" s="1" t="str">
        <f>INDEX(Data!B$21:B$220,Graph!M161)</f>
        <v>Norway</v>
      </c>
      <c r="B161" s="1">
        <f t="shared" si="20"/>
        <v>0.9829225895842905</v>
      </c>
      <c r="C161" s="1">
        <f t="shared" si="21"/>
        <v>2775.4560000000006</v>
      </c>
      <c r="D161" s="1">
        <f t="shared" si="22"/>
        <v>2777.7060000000006</v>
      </c>
      <c r="E161" s="1">
        <f t="shared" si="23"/>
        <v>982001.7209142346</v>
      </c>
      <c r="F161" s="1">
        <f t="shared" si="26"/>
        <v>78</v>
      </c>
      <c r="G161" s="3">
        <f t="shared" si="27"/>
        <v>2775.4560000000006</v>
      </c>
      <c r="H161" s="1">
        <f>INDEX(Data!F$21:F$220,Graph!M161)</f>
        <v>0.9829225895842905</v>
      </c>
      <c r="I161" s="1">
        <f>INDEX(Data!G$21:G$220,Graph!M161)</f>
        <v>4.5</v>
      </c>
      <c r="J161">
        <f t="shared" si="24"/>
        <v>2.25</v>
      </c>
      <c r="K161" s="1">
        <f t="shared" si="25"/>
        <v>-0.023441930302608216</v>
      </c>
      <c r="L161">
        <v>11</v>
      </c>
      <c r="M161">
        <v>1</v>
      </c>
    </row>
    <row r="162" spans="1:13" ht="12.75">
      <c r="A162" s="1" t="str">
        <f>INDEX(Data!B$21:B$220,Graph!M162)</f>
        <v>Croatia</v>
      </c>
      <c r="B162" s="1">
        <f t="shared" si="20"/>
        <v>0</v>
      </c>
      <c r="C162" s="1">
        <f t="shared" si="21"/>
        <v>22.142000000000003</v>
      </c>
      <c r="D162" s="1">
        <f t="shared" si="22"/>
        <v>24.342000000000002</v>
      </c>
      <c r="E162" s="1">
        <f t="shared" si="23"/>
        <v>48.704893918271395</v>
      </c>
      <c r="F162" s="1">
        <f t="shared" si="26"/>
        <v>11</v>
      </c>
      <c r="G162" s="3">
        <f t="shared" si="27"/>
        <v>22.142000000000003</v>
      </c>
      <c r="H162" s="1">
        <f>INDEX(Data!F$21:F$220,Graph!M162)</f>
        <v>0</v>
      </c>
      <c r="I162" s="1">
        <f>INDEX(Data!G$21:G$220,Graph!M162)</f>
        <v>4.4</v>
      </c>
      <c r="J162">
        <f t="shared" si="24"/>
        <v>2.2</v>
      </c>
      <c r="K162" s="1">
        <f t="shared" si="25"/>
        <v>0</v>
      </c>
      <c r="L162">
        <v>9</v>
      </c>
      <c r="M162">
        <v>48</v>
      </c>
    </row>
    <row r="163" spans="1:13" ht="12.75">
      <c r="A163" s="1" t="str">
        <f>INDEX(Data!B$21:B$220,Graph!M163)</f>
        <v>Moldova, Republic of</v>
      </c>
      <c r="B163" s="1">
        <f t="shared" si="20"/>
        <v>2.5321130221015156</v>
      </c>
      <c r="C163" s="1">
        <f t="shared" si="21"/>
        <v>3181.638</v>
      </c>
      <c r="D163" s="1">
        <f t="shared" si="22"/>
        <v>3183.788</v>
      </c>
      <c r="E163" s="1">
        <f t="shared" si="23"/>
        <v>2532113.688873602</v>
      </c>
      <c r="F163" s="1">
        <f t="shared" si="26"/>
        <v>107</v>
      </c>
      <c r="G163" s="3">
        <f t="shared" si="27"/>
        <v>3181.638</v>
      </c>
      <c r="H163" s="1">
        <f>INDEX(Data!F$21:F$220,Graph!M163)</f>
        <v>2.5321130221015156</v>
      </c>
      <c r="I163" s="1">
        <f>INDEX(Data!G$21:G$220,Graph!M163)</f>
        <v>4.3</v>
      </c>
      <c r="J163">
        <f t="shared" si="24"/>
        <v>2.15</v>
      </c>
      <c r="K163" s="1">
        <f t="shared" si="25"/>
        <v>-0.0015561676286606207</v>
      </c>
      <c r="L163">
        <v>9</v>
      </c>
      <c r="M163">
        <v>113</v>
      </c>
    </row>
    <row r="164" spans="1:13" ht="12.75">
      <c r="A164" s="1" t="str">
        <f>INDEX(Data!B$21:B$220,Graph!M164)</f>
        <v>Singapore</v>
      </c>
      <c r="B164" s="1">
        <f t="shared" si="20"/>
        <v>0.5857375313540379</v>
      </c>
      <c r="C164" s="1">
        <f t="shared" si="21"/>
        <v>2080.5140000000006</v>
      </c>
      <c r="D164" s="1">
        <f t="shared" si="22"/>
        <v>2082.6140000000005</v>
      </c>
      <c r="E164" s="1">
        <f t="shared" si="23"/>
        <v>585025.6728532857</v>
      </c>
      <c r="F164" s="1">
        <f t="shared" si="26"/>
        <v>56</v>
      </c>
      <c r="G164" s="3">
        <f t="shared" si="27"/>
        <v>2080.5140000000006</v>
      </c>
      <c r="H164" s="1">
        <f>INDEX(Data!F$21:F$220,Graph!M164)</f>
        <v>0.5857375313540379</v>
      </c>
      <c r="I164" s="1">
        <f>INDEX(Data!G$21:G$220,Graph!M164)</f>
        <v>4.2</v>
      </c>
      <c r="J164">
        <f t="shared" si="24"/>
        <v>2.1</v>
      </c>
      <c r="K164" s="1">
        <f t="shared" si="25"/>
        <v>-0.029685881424664218</v>
      </c>
      <c r="L164">
        <v>5</v>
      </c>
      <c r="M164">
        <v>25</v>
      </c>
    </row>
    <row r="165" spans="1:13" ht="12.75">
      <c r="A165" s="1" t="str">
        <f>INDEX(Data!B$21:B$220,Graph!M165)</f>
        <v>Bosnia Herzegovina</v>
      </c>
      <c r="B165" s="1">
        <f t="shared" si="20"/>
        <v>0</v>
      </c>
      <c r="C165" s="1">
        <f t="shared" si="21"/>
        <v>28.392000000000003</v>
      </c>
      <c r="D165" s="1">
        <f t="shared" si="22"/>
        <v>30.442000000000004</v>
      </c>
      <c r="E165" s="1">
        <f t="shared" si="23"/>
        <v>66.65683296929835</v>
      </c>
      <c r="F165" s="1">
        <f t="shared" si="26"/>
        <v>13</v>
      </c>
      <c r="G165" s="3">
        <f t="shared" si="27"/>
        <v>28.392000000000003</v>
      </c>
      <c r="H165" s="1">
        <f>INDEX(Data!F$21:F$220,Graph!M165)</f>
        <v>0</v>
      </c>
      <c r="I165" s="1">
        <f>INDEX(Data!G$21:G$220,Graph!M165)</f>
        <v>4.1</v>
      </c>
      <c r="J165">
        <f t="shared" si="24"/>
        <v>2.05</v>
      </c>
      <c r="K165" s="1">
        <f t="shared" si="25"/>
        <v>0</v>
      </c>
      <c r="L165">
        <v>9</v>
      </c>
      <c r="M165">
        <v>66</v>
      </c>
    </row>
    <row r="166" spans="1:13" ht="12.75">
      <c r="A166" s="1" t="str">
        <f>INDEX(Data!B$21:B$220,Graph!M166)</f>
        <v>Costa Rica</v>
      </c>
      <c r="B166" s="1">
        <f t="shared" si="20"/>
        <v>1.3672162641584913</v>
      </c>
      <c r="C166" s="1">
        <f t="shared" si="21"/>
        <v>2945.676</v>
      </c>
      <c r="D166" s="1">
        <f t="shared" si="22"/>
        <v>2947.726</v>
      </c>
      <c r="E166" s="1">
        <f t="shared" si="23"/>
        <v>1367045.6568329693</v>
      </c>
      <c r="F166" s="1">
        <f t="shared" si="26"/>
        <v>91</v>
      </c>
      <c r="G166" s="3">
        <f t="shared" si="27"/>
        <v>2945.676</v>
      </c>
      <c r="H166" s="1">
        <f>INDEX(Data!F$21:F$220,Graph!M166)</f>
        <v>1.3672162641584913</v>
      </c>
      <c r="I166" s="1">
        <f>INDEX(Data!G$21:G$220,Graph!M166)</f>
        <v>4.1</v>
      </c>
      <c r="J166">
        <f t="shared" si="24"/>
        <v>2.05</v>
      </c>
      <c r="K166" s="1">
        <f t="shared" si="25"/>
        <v>-0.04677079025151443</v>
      </c>
      <c r="L166">
        <v>8</v>
      </c>
      <c r="M166">
        <v>45</v>
      </c>
    </row>
    <row r="167" spans="1:13" ht="12.75">
      <c r="A167" s="1" t="str">
        <f>INDEX(Data!B$21:B$220,Graph!M167)</f>
        <v>Eritrea</v>
      </c>
      <c r="B167" s="1">
        <f t="shared" si="20"/>
        <v>25.165578678437583</v>
      </c>
      <c r="C167" s="1">
        <f t="shared" si="21"/>
        <v>4348.120999999999</v>
      </c>
      <c r="D167" s="1">
        <f t="shared" si="22"/>
        <v>4350.120999999999</v>
      </c>
      <c r="E167" s="1">
        <f t="shared" si="23"/>
        <v>25165156.640812654</v>
      </c>
      <c r="F167" s="1">
        <f t="shared" si="26"/>
        <v>156</v>
      </c>
      <c r="G167" s="3">
        <f t="shared" si="27"/>
        <v>4348.120999999999</v>
      </c>
      <c r="H167" s="1">
        <f>INDEX(Data!F$21:F$220,Graph!M167)</f>
        <v>25.165578678437583</v>
      </c>
      <c r="I167" s="1">
        <f>INDEX(Data!G$21:G$220,Graph!M167)</f>
        <v>4</v>
      </c>
      <c r="J167">
        <f t="shared" si="24"/>
        <v>2</v>
      </c>
      <c r="K167" s="1">
        <f t="shared" si="25"/>
        <v>-8.106093167731657</v>
      </c>
      <c r="L167">
        <v>2</v>
      </c>
      <c r="M167">
        <v>156</v>
      </c>
    </row>
    <row r="168" spans="1:13" ht="12.75">
      <c r="A168" s="1" t="str">
        <f>INDEX(Data!B$21:B$220,Graph!M168)</f>
        <v>Ireland</v>
      </c>
      <c r="B168" s="1">
        <f t="shared" si="20"/>
        <v>1.086544067259208</v>
      </c>
      <c r="C168" s="1">
        <f t="shared" si="21"/>
        <v>2847.1560000000004</v>
      </c>
      <c r="D168" s="1">
        <f t="shared" si="22"/>
        <v>2849.106</v>
      </c>
      <c r="E168" s="1">
        <f t="shared" si="23"/>
        <v>1086010.6247923365</v>
      </c>
      <c r="F168" s="1">
        <f t="shared" si="26"/>
        <v>82</v>
      </c>
      <c r="G168" s="3">
        <f t="shared" si="27"/>
        <v>2847.1560000000004</v>
      </c>
      <c r="H168" s="1">
        <f>INDEX(Data!F$21:F$220,Graph!M168)</f>
        <v>1.086544067259208</v>
      </c>
      <c r="I168" s="1">
        <f>INDEX(Data!G$21:G$220,Graph!M168)</f>
        <v>3.9</v>
      </c>
      <c r="J168">
        <f t="shared" si="24"/>
        <v>1.95</v>
      </c>
      <c r="K168" s="1">
        <f t="shared" si="25"/>
        <v>-0.030703589545215015</v>
      </c>
      <c r="L168">
        <v>11</v>
      </c>
      <c r="M168">
        <v>10</v>
      </c>
    </row>
    <row r="169" spans="1:13" ht="12.75">
      <c r="A169" s="1" t="str">
        <f>INDEX(Data!B$21:B$220,Graph!M169)</f>
        <v>Puerto Rico</v>
      </c>
      <c r="B169" s="1">
        <f t="shared" si="20"/>
        <v>3.631641607527689</v>
      </c>
      <c r="C169" s="1">
        <f t="shared" si="21"/>
        <v>3450.1379999999995</v>
      </c>
      <c r="D169" s="1">
        <f t="shared" si="22"/>
        <v>3452.0879999999993</v>
      </c>
      <c r="E169" s="1">
        <f t="shared" si="23"/>
        <v>3631194.6247923365</v>
      </c>
      <c r="F169" s="1">
        <f t="shared" si="26"/>
        <v>118</v>
      </c>
      <c r="G169" s="3">
        <f t="shared" si="27"/>
        <v>3450.1379999999995</v>
      </c>
      <c r="H169" s="1">
        <f>INDEX(Data!F$21:F$220,Graph!M169)</f>
        <v>3.631641607527689</v>
      </c>
      <c r="I169" s="1">
        <f>INDEX(Data!G$21:G$220,Graph!M169)</f>
        <v>3.9</v>
      </c>
      <c r="J169">
        <f t="shared" si="24"/>
        <v>1.95</v>
      </c>
      <c r="K169" s="1">
        <f t="shared" si="25"/>
        <v>-0.23555010717947322</v>
      </c>
      <c r="L169">
        <v>8</v>
      </c>
      <c r="M169">
        <v>194</v>
      </c>
    </row>
    <row r="170" spans="1:13" ht="12.75">
      <c r="A170" s="1" t="str">
        <f>INDEX(Data!B$21:B$220,Graph!M170)</f>
        <v>Central African Republic</v>
      </c>
      <c r="B170" s="1">
        <f t="shared" si="20"/>
        <v>74.99831110007872</v>
      </c>
      <c r="C170" s="1">
        <f t="shared" si="21"/>
        <v>5656.961999999999</v>
      </c>
      <c r="D170" s="1">
        <f t="shared" si="22"/>
        <v>5658.861999999998</v>
      </c>
      <c r="E170" s="1">
        <f t="shared" si="23"/>
        <v>74998169.60877202</v>
      </c>
      <c r="F170" s="1">
        <f t="shared" si="26"/>
        <v>173</v>
      </c>
      <c r="G170" s="3">
        <f t="shared" si="27"/>
        <v>5656.961999999999</v>
      </c>
      <c r="H170" s="1">
        <f>INDEX(Data!F$21:F$220,Graph!M170)</f>
        <v>74.99831110007872</v>
      </c>
      <c r="I170" s="1">
        <f>INDEX(Data!G$21:G$220,Graph!M170)</f>
        <v>3.8</v>
      </c>
      <c r="J170">
        <f t="shared" si="24"/>
        <v>1.9</v>
      </c>
      <c r="K170" s="1">
        <f t="shared" si="25"/>
        <v>-8.224378839367532</v>
      </c>
      <c r="L170">
        <v>1</v>
      </c>
      <c r="M170">
        <v>169</v>
      </c>
    </row>
    <row r="171" spans="1:13" ht="12.75">
      <c r="A171" s="1" t="str">
        <f>INDEX(Data!B$21:B$220,Graph!M171)</f>
        <v>New Zealand</v>
      </c>
      <c r="B171" s="1">
        <f t="shared" si="20"/>
        <v>0.26234638928522114</v>
      </c>
      <c r="C171" s="1">
        <f t="shared" si="21"/>
        <v>1458.3430000000005</v>
      </c>
      <c r="D171" s="1">
        <f t="shared" si="22"/>
        <v>1460.2430000000006</v>
      </c>
      <c r="E171" s="1">
        <f t="shared" si="23"/>
        <v>262018.60877202032</v>
      </c>
      <c r="F171" s="1">
        <f t="shared" si="26"/>
        <v>34</v>
      </c>
      <c r="G171" s="3">
        <f t="shared" si="27"/>
        <v>1458.3430000000005</v>
      </c>
      <c r="H171" s="1">
        <f>INDEX(Data!F$21:F$220,Graph!M171)</f>
        <v>0.26234638928522114</v>
      </c>
      <c r="I171" s="1">
        <f>INDEX(Data!G$21:G$220,Graph!M171)</f>
        <v>3.8</v>
      </c>
      <c r="J171">
        <f t="shared" si="24"/>
        <v>1.9</v>
      </c>
      <c r="K171" s="1">
        <f t="shared" si="25"/>
        <v>-0.006026002880089476</v>
      </c>
      <c r="L171">
        <v>5</v>
      </c>
      <c r="M171">
        <v>18</v>
      </c>
    </row>
    <row r="172" spans="1:13" ht="12.75">
      <c r="A172" s="1" t="str">
        <f>INDEX(Data!B$21:B$220,Graph!M172)</f>
        <v>Congo</v>
      </c>
      <c r="B172" s="1">
        <f t="shared" si="20"/>
        <v>15.274803102574385</v>
      </c>
      <c r="C172" s="1">
        <f t="shared" si="21"/>
        <v>4041.4209999999994</v>
      </c>
      <c r="D172" s="1">
        <f t="shared" si="22"/>
        <v>4043.2209999999995</v>
      </c>
      <c r="E172" s="1">
        <f t="shared" si="23"/>
        <v>15274144.576731388</v>
      </c>
      <c r="F172" s="1">
        <f t="shared" si="26"/>
        <v>147</v>
      </c>
      <c r="G172" s="3">
        <f t="shared" si="27"/>
        <v>4041.4209999999994</v>
      </c>
      <c r="H172" s="1">
        <f>INDEX(Data!F$21:F$220,Graph!M172)</f>
        <v>15.274803102574385</v>
      </c>
      <c r="I172" s="1">
        <f>INDEX(Data!G$21:G$220,Graph!M172)</f>
        <v>3.6</v>
      </c>
      <c r="J172">
        <f t="shared" si="24"/>
        <v>1.8</v>
      </c>
      <c r="K172" s="1">
        <f t="shared" si="25"/>
        <v>-0.38997782008055104</v>
      </c>
      <c r="L172">
        <v>1</v>
      </c>
      <c r="M172">
        <v>144</v>
      </c>
    </row>
    <row r="173" spans="1:13" ht="12.75">
      <c r="A173" s="1" t="str">
        <f>INDEX(Data!B$21:B$220,Graph!M173)</f>
        <v>Lebanon</v>
      </c>
      <c r="B173" s="1">
        <f t="shared" si="20"/>
        <v>9.259888620910615</v>
      </c>
      <c r="C173" s="1">
        <f t="shared" si="21"/>
        <v>3707.3109999999997</v>
      </c>
      <c r="D173" s="1">
        <f t="shared" si="22"/>
        <v>3709.111</v>
      </c>
      <c r="E173" s="1">
        <f t="shared" si="23"/>
        <v>9259080.576731388</v>
      </c>
      <c r="F173" s="1">
        <f t="shared" si="26"/>
        <v>141</v>
      </c>
      <c r="G173" s="3">
        <f t="shared" si="27"/>
        <v>3707.3109999999997</v>
      </c>
      <c r="H173" s="1">
        <f>INDEX(Data!F$21:F$220,Graph!M173)</f>
        <v>9.259888620910615</v>
      </c>
      <c r="I173" s="1">
        <f>INDEX(Data!G$21:G$220,Graph!M173)</f>
        <v>3.6</v>
      </c>
      <c r="J173">
        <f t="shared" si="24"/>
        <v>1.8</v>
      </c>
      <c r="K173" s="1">
        <f t="shared" si="25"/>
        <v>-2.734478590994472</v>
      </c>
      <c r="L173">
        <v>6</v>
      </c>
      <c r="M173">
        <v>80</v>
      </c>
    </row>
    <row r="174" spans="1:13" ht="12.75">
      <c r="A174" s="1" t="str">
        <f>INDEX(Data!B$21:B$220,Graph!M174)</f>
        <v>Lithuania</v>
      </c>
      <c r="B174" s="1">
        <f t="shared" si="20"/>
        <v>1.117247656804423</v>
      </c>
      <c r="C174" s="1">
        <f t="shared" si="21"/>
        <v>2850.856</v>
      </c>
      <c r="D174" s="1">
        <f t="shared" si="22"/>
        <v>2852.606</v>
      </c>
      <c r="E174" s="1">
        <f t="shared" si="23"/>
        <v>1117041.5607110714</v>
      </c>
      <c r="F174" s="1">
        <f t="shared" si="26"/>
        <v>83</v>
      </c>
      <c r="G174" s="3">
        <f t="shared" si="27"/>
        <v>2850.856</v>
      </c>
      <c r="H174" s="1">
        <f>INDEX(Data!F$21:F$220,Graph!M174)</f>
        <v>1.117247656804423</v>
      </c>
      <c r="I174" s="1">
        <f>INDEX(Data!G$21:G$220,Graph!M174)</f>
        <v>3.5</v>
      </c>
      <c r="J174">
        <f t="shared" si="24"/>
        <v>1.75</v>
      </c>
      <c r="K174" s="1">
        <f t="shared" si="25"/>
        <v>-0.07155722059915015</v>
      </c>
      <c r="L174">
        <v>9</v>
      </c>
      <c r="M174">
        <v>41</v>
      </c>
    </row>
    <row r="175" spans="1:13" ht="12.75">
      <c r="A175" s="1" t="str">
        <f>INDEX(Data!B$21:B$220,Graph!M175)</f>
        <v>Gaza Strip &amp; West Bank</v>
      </c>
      <c r="B175" s="1">
        <f t="shared" si="20"/>
        <v>1.9289546973397331</v>
      </c>
      <c r="C175" s="1">
        <f t="shared" si="21"/>
        <v>3080.4779999999996</v>
      </c>
      <c r="D175" s="1">
        <f t="shared" si="22"/>
        <v>3082.1779999999994</v>
      </c>
      <c r="E175" s="1">
        <f t="shared" si="23"/>
        <v>1928102.544690755</v>
      </c>
      <c r="F175" s="1">
        <f aca="true" t="shared" si="28" ref="F175:F206">RANK(E175,E$47:E$246,1)</f>
        <v>102</v>
      </c>
      <c r="G175" s="3">
        <f aca="true" t="shared" si="29" ref="G175:G206">C175</f>
        <v>3080.4779999999996</v>
      </c>
      <c r="H175" s="1">
        <f>INDEX(Data!F$21:F$220,Graph!M175)</f>
        <v>1.9289546973397331</v>
      </c>
      <c r="I175" s="1">
        <f>INDEX(Data!G$21:G$220,Graph!M175)</f>
        <v>3.4</v>
      </c>
      <c r="J175">
        <f t="shared" si="24"/>
        <v>1.7</v>
      </c>
      <c r="K175" s="1">
        <f t="shared" si="25"/>
        <v>-0.13487102404379492</v>
      </c>
      <c r="L175">
        <v>6</v>
      </c>
      <c r="M175">
        <v>102</v>
      </c>
    </row>
    <row r="176" spans="1:13" ht="12.75">
      <c r="A176" s="1" t="str">
        <f>INDEX(Data!B$21:B$220,Graph!M176)</f>
        <v>Uruguay</v>
      </c>
      <c r="B176" s="1">
        <f aca="true" t="shared" si="30" ref="B176:B239">H176</f>
        <v>3.1745034686710762</v>
      </c>
      <c r="C176" s="1">
        <f aca="true" t="shared" si="31" ref="C176:C239">IF(F176=1,I176/2,I176/2+VLOOKUP(F176-1,F$47:I$246,4,FALSE)/2+VLOOKUP(F176-1,F$47:G$246,2,FALSE))</f>
        <v>3418.6879999999996</v>
      </c>
      <c r="D176" s="1">
        <f aca="true" t="shared" si="32" ref="D176:D239">C176+J176</f>
        <v>3420.3879999999995</v>
      </c>
      <c r="E176" s="1">
        <f aca="true" t="shared" si="33" ref="E176:E239">1000*(INT(1000*H176)+I176/I$248)+M176</f>
        <v>3174046.5446907547</v>
      </c>
      <c r="F176" s="1">
        <f t="shared" si="28"/>
        <v>114</v>
      </c>
      <c r="G176" s="3">
        <f t="shared" si="29"/>
        <v>3418.6879999999996</v>
      </c>
      <c r="H176" s="1">
        <f>INDEX(Data!F$21:F$220,Graph!M176)</f>
        <v>3.1745034686710762</v>
      </c>
      <c r="I176" s="1">
        <f>INDEX(Data!G$21:G$220,Graph!M176)</f>
        <v>3.4</v>
      </c>
      <c r="J176">
        <f aca="true" t="shared" si="34" ref="J176:J239">I176/2</f>
        <v>1.7</v>
      </c>
      <c r="K176" s="1">
        <f aca="true" t="shared" si="35" ref="K176:K239">IF(F176=200,0,B176-VLOOKUP(F176+1,F$47:H$246,3,FALSE))</f>
        <v>-0.10218925416110292</v>
      </c>
      <c r="L176">
        <v>8</v>
      </c>
      <c r="M176">
        <v>46</v>
      </c>
    </row>
    <row r="177" spans="1:13" ht="12.75">
      <c r="A177" s="1" t="str">
        <f>INDEX(Data!B$21:B$220,Graph!M177)</f>
        <v>Liberia</v>
      </c>
      <c r="B177" s="1">
        <f t="shared" si="30"/>
        <v>322.33895693211554</v>
      </c>
      <c r="C177" s="1">
        <f t="shared" si="31"/>
        <v>6186.554499999998</v>
      </c>
      <c r="D177" s="1">
        <f t="shared" si="32"/>
        <v>6188.173999999998</v>
      </c>
      <c r="E177" s="1">
        <f t="shared" si="33"/>
        <v>322338186.51889807</v>
      </c>
      <c r="F177" s="1">
        <f t="shared" si="28"/>
        <v>196</v>
      </c>
      <c r="G177" s="3">
        <f t="shared" si="29"/>
        <v>6186.554499999998</v>
      </c>
      <c r="H177" s="1">
        <f>INDEX(Data!F$21:F$220,Graph!M177)</f>
        <v>322.33895693211554</v>
      </c>
      <c r="I177" s="1">
        <f>INDEX(Data!G$21:G$220,Graph!M177)</f>
        <v>3.239</v>
      </c>
      <c r="J177">
        <f t="shared" si="34"/>
        <v>1.6195</v>
      </c>
      <c r="K177" s="1">
        <f t="shared" si="35"/>
        <v>-21.570030729284156</v>
      </c>
      <c r="L177">
        <v>3</v>
      </c>
      <c r="M177">
        <v>186</v>
      </c>
    </row>
    <row r="178" spans="1:13" ht="12.75">
      <c r="A178" s="1" t="str">
        <f>INDEX(Data!B$21:B$220,Graph!M178)</f>
        <v>Albania</v>
      </c>
      <c r="B178" s="1">
        <f t="shared" si="30"/>
        <v>1.8133020907287782</v>
      </c>
      <c r="C178" s="1">
        <f t="shared" si="31"/>
        <v>3061.5759999999996</v>
      </c>
      <c r="D178" s="1">
        <f t="shared" si="32"/>
        <v>3063.1259999999997</v>
      </c>
      <c r="E178" s="1">
        <f t="shared" si="33"/>
        <v>1813065.496629806</v>
      </c>
      <c r="F178" s="1">
        <f t="shared" si="28"/>
        <v>99</v>
      </c>
      <c r="G178" s="3">
        <f t="shared" si="29"/>
        <v>3061.5759999999996</v>
      </c>
      <c r="H178" s="1">
        <f>INDEX(Data!F$21:F$220,Graph!M178)</f>
        <v>1.8133020907287782</v>
      </c>
      <c r="I178" s="1">
        <f>INDEX(Data!G$21:G$220,Graph!M178)</f>
        <v>3.1</v>
      </c>
      <c r="J178">
        <f t="shared" si="34"/>
        <v>1.55</v>
      </c>
      <c r="K178" s="1">
        <f t="shared" si="35"/>
        <v>-0.011236520711365605</v>
      </c>
      <c r="L178">
        <v>9</v>
      </c>
      <c r="M178">
        <v>65</v>
      </c>
    </row>
    <row r="179" spans="1:13" ht="12.75">
      <c r="A179" s="1" t="str">
        <f>INDEX(Data!B$21:B$220,Graph!M179)</f>
        <v>Armenia</v>
      </c>
      <c r="B179" s="1">
        <f t="shared" si="30"/>
        <v>1.081207772950925</v>
      </c>
      <c r="C179" s="1">
        <f t="shared" si="31"/>
        <v>2843.6560000000004</v>
      </c>
      <c r="D179" s="1">
        <f t="shared" si="32"/>
        <v>2845.2060000000006</v>
      </c>
      <c r="E179" s="1">
        <f t="shared" si="33"/>
        <v>1081082.496629806</v>
      </c>
      <c r="F179" s="1">
        <f t="shared" si="28"/>
        <v>81</v>
      </c>
      <c r="G179" s="3">
        <f t="shared" si="29"/>
        <v>2843.6560000000004</v>
      </c>
      <c r="H179" s="1">
        <f>INDEX(Data!F$21:F$220,Graph!M179)</f>
        <v>1.081207772950925</v>
      </c>
      <c r="I179" s="1">
        <f>INDEX(Data!G$21:G$220,Graph!M179)</f>
        <v>3.1</v>
      </c>
      <c r="J179">
        <f t="shared" si="34"/>
        <v>1.55</v>
      </c>
      <c r="K179" s="1">
        <f t="shared" si="35"/>
        <v>-0.005336294308282863</v>
      </c>
      <c r="L179">
        <v>6</v>
      </c>
      <c r="M179">
        <v>82</v>
      </c>
    </row>
    <row r="180" spans="1:13" ht="12.75">
      <c r="A180" s="1" t="str">
        <f>INDEX(Data!B$21:B$220,Graph!M180)</f>
        <v>Panama</v>
      </c>
      <c r="B180" s="1">
        <f t="shared" si="30"/>
        <v>0.04419748113528117</v>
      </c>
      <c r="C180" s="1">
        <f t="shared" si="31"/>
        <v>1361.2750000000003</v>
      </c>
      <c r="D180" s="1">
        <f t="shared" si="32"/>
        <v>1362.8250000000003</v>
      </c>
      <c r="E180" s="1">
        <f t="shared" si="33"/>
        <v>44061.49662980606</v>
      </c>
      <c r="F180" s="1">
        <f t="shared" si="28"/>
        <v>28</v>
      </c>
      <c r="G180" s="3">
        <f t="shared" si="29"/>
        <v>1361.2750000000003</v>
      </c>
      <c r="H180" s="1">
        <f>INDEX(Data!F$21:F$220,Graph!M180)</f>
        <v>0.04419748113528117</v>
      </c>
      <c r="I180" s="1">
        <f>INDEX(Data!G$21:G$220,Graph!M180)</f>
        <v>3.1</v>
      </c>
      <c r="J180">
        <f t="shared" si="34"/>
        <v>1.55</v>
      </c>
      <c r="K180" s="1">
        <f t="shared" si="35"/>
        <v>-0.09611311784597955</v>
      </c>
      <c r="L180">
        <v>8</v>
      </c>
      <c r="M180">
        <v>61</v>
      </c>
    </row>
    <row r="181" spans="1:13" ht="12.75">
      <c r="A181" s="1" t="str">
        <f>INDEX(Data!B$21:B$220,Graph!M181)</f>
        <v>United Arab Emirates</v>
      </c>
      <c r="B181" s="1">
        <f t="shared" si="30"/>
        <v>0.777427003645902</v>
      </c>
      <c r="C181" s="1">
        <f t="shared" si="31"/>
        <v>2702.348000000001</v>
      </c>
      <c r="D181" s="1">
        <f t="shared" si="32"/>
        <v>2703.7980000000007</v>
      </c>
      <c r="E181" s="1">
        <f t="shared" si="33"/>
        <v>777049.4645891733</v>
      </c>
      <c r="F181" s="1">
        <f t="shared" si="28"/>
        <v>69</v>
      </c>
      <c r="G181" s="3">
        <f t="shared" si="29"/>
        <v>2702.348000000001</v>
      </c>
      <c r="H181" s="1">
        <f>INDEX(Data!F$21:F$220,Graph!M181)</f>
        <v>0.777427003645902</v>
      </c>
      <c r="I181" s="1">
        <f>INDEX(Data!G$21:G$220,Graph!M181)</f>
        <v>2.9</v>
      </c>
      <c r="J181">
        <f t="shared" si="34"/>
        <v>1.45</v>
      </c>
      <c r="K181" s="1">
        <f t="shared" si="35"/>
        <v>-0.018705713896438714</v>
      </c>
      <c r="L181">
        <v>6</v>
      </c>
      <c r="M181">
        <v>49</v>
      </c>
    </row>
    <row r="182" spans="1:13" ht="12.75">
      <c r="A182" s="1" t="str">
        <f>INDEX(Data!B$21:B$220,Graph!M182)</f>
        <v>Mauritania</v>
      </c>
      <c r="B182" s="1">
        <f t="shared" si="30"/>
        <v>168.0018224967921</v>
      </c>
      <c r="C182" s="1">
        <f t="shared" si="31"/>
        <v>6066.134999999998</v>
      </c>
      <c r="D182" s="1">
        <f t="shared" si="32"/>
        <v>6067.534999999998</v>
      </c>
      <c r="E182" s="1">
        <f t="shared" si="33"/>
        <v>168001152.44856888</v>
      </c>
      <c r="F182" s="1">
        <f t="shared" si="28"/>
        <v>189</v>
      </c>
      <c r="G182" s="3">
        <f t="shared" si="29"/>
        <v>6066.134999999998</v>
      </c>
      <c r="H182" s="1">
        <f>INDEX(Data!F$21:F$220,Graph!M182)</f>
        <v>168.0018224967921</v>
      </c>
      <c r="I182" s="1">
        <f>INDEX(Data!G$21:G$220,Graph!M182)</f>
        <v>2.8</v>
      </c>
      <c r="J182">
        <f t="shared" si="34"/>
        <v>1.4</v>
      </c>
      <c r="K182" s="1">
        <f t="shared" si="35"/>
        <v>-8.502460718797693</v>
      </c>
      <c r="L182">
        <v>3</v>
      </c>
      <c r="M182">
        <v>152</v>
      </c>
    </row>
    <row r="183" spans="1:13" ht="12.75">
      <c r="A183" s="1" t="str">
        <f>INDEX(Data!B$21:B$220,Graph!M183)</f>
        <v>Oman</v>
      </c>
      <c r="B183" s="1">
        <f t="shared" si="30"/>
        <v>0.041325209895220365</v>
      </c>
      <c r="C183" s="1">
        <f t="shared" si="31"/>
        <v>1358.3250000000003</v>
      </c>
      <c r="D183" s="1">
        <f t="shared" si="32"/>
        <v>1359.7250000000004</v>
      </c>
      <c r="E183" s="1">
        <f t="shared" si="33"/>
        <v>41074.44856885708</v>
      </c>
      <c r="F183" s="1">
        <f t="shared" si="28"/>
        <v>27</v>
      </c>
      <c r="G183" s="3">
        <f t="shared" si="29"/>
        <v>1358.3250000000003</v>
      </c>
      <c r="H183" s="1">
        <f>INDEX(Data!F$21:F$220,Graph!M183)</f>
        <v>0.041325209895220365</v>
      </c>
      <c r="I183" s="1">
        <f>INDEX(Data!G$21:G$220,Graph!M183)</f>
        <v>2.8</v>
      </c>
      <c r="J183">
        <f t="shared" si="34"/>
        <v>1.4</v>
      </c>
      <c r="K183" s="1">
        <f t="shared" si="35"/>
        <v>-0.002872271240060807</v>
      </c>
      <c r="L183">
        <v>6</v>
      </c>
      <c r="M183">
        <v>74</v>
      </c>
    </row>
    <row r="184" spans="1:13" ht="12.75">
      <c r="A184" s="1" t="str">
        <f>INDEX(Data!B$21:B$220,Graph!M184)</f>
        <v>Jamaica</v>
      </c>
      <c r="B184" s="1">
        <f t="shared" si="30"/>
        <v>1.4139870544100057</v>
      </c>
      <c r="C184" s="1">
        <f t="shared" si="31"/>
        <v>2949.026</v>
      </c>
      <c r="D184" s="1">
        <f t="shared" si="32"/>
        <v>2950.326</v>
      </c>
      <c r="E184" s="1">
        <f t="shared" si="33"/>
        <v>1413079.4165282245</v>
      </c>
      <c r="F184" s="1">
        <f t="shared" si="28"/>
        <v>92</v>
      </c>
      <c r="G184" s="3">
        <f t="shared" si="29"/>
        <v>2949.026</v>
      </c>
      <c r="H184" s="1">
        <f>INDEX(Data!F$21:F$220,Graph!M184)</f>
        <v>1.4139870544100057</v>
      </c>
      <c r="I184" s="1">
        <f>INDEX(Data!G$21:G$220,Graph!M184)</f>
        <v>2.6</v>
      </c>
      <c r="J184">
        <f t="shared" si="34"/>
        <v>1.3</v>
      </c>
      <c r="K184" s="1">
        <f t="shared" si="35"/>
        <v>-0.06583447638628792</v>
      </c>
      <c r="L184">
        <v>8</v>
      </c>
      <c r="M184">
        <v>79</v>
      </c>
    </row>
    <row r="185" spans="1:13" ht="12.75">
      <c r="A185" s="1" t="str">
        <f>INDEX(Data!B$21:B$220,Graph!M185)</f>
        <v>Mongolia</v>
      </c>
      <c r="B185" s="1">
        <f t="shared" si="30"/>
        <v>8.585931794996624</v>
      </c>
      <c r="C185" s="1">
        <f t="shared" si="31"/>
        <v>3687.8109999999997</v>
      </c>
      <c r="D185" s="1">
        <f t="shared" si="32"/>
        <v>3689.111</v>
      </c>
      <c r="E185" s="1">
        <f t="shared" si="33"/>
        <v>8585117.416528225</v>
      </c>
      <c r="F185" s="1">
        <f t="shared" si="28"/>
        <v>137</v>
      </c>
      <c r="G185" s="3">
        <f t="shared" si="29"/>
        <v>3687.8109999999997</v>
      </c>
      <c r="H185" s="1">
        <f>INDEX(Data!F$21:F$220,Graph!M185)</f>
        <v>8.585931794996624</v>
      </c>
      <c r="I185" s="1">
        <f>INDEX(Data!G$21:G$220,Graph!M185)</f>
        <v>2.6</v>
      </c>
      <c r="J185">
        <f t="shared" si="34"/>
        <v>1.3</v>
      </c>
      <c r="K185" s="1">
        <f t="shared" si="35"/>
        <v>-0.054228681532919154</v>
      </c>
      <c r="L185">
        <v>7</v>
      </c>
      <c r="M185">
        <v>117</v>
      </c>
    </row>
    <row r="186" spans="1:13" ht="12.75">
      <c r="A186" s="1" t="str">
        <f>INDEX(Data!B$21:B$220,Graph!M186)</f>
        <v>Kuwait</v>
      </c>
      <c r="B186" s="1">
        <f t="shared" si="30"/>
        <v>0.5804162118736084</v>
      </c>
      <c r="C186" s="1">
        <f t="shared" si="31"/>
        <v>2064.4140000000007</v>
      </c>
      <c r="D186" s="1">
        <f t="shared" si="32"/>
        <v>2065.6140000000005</v>
      </c>
      <c r="E186" s="1">
        <f t="shared" si="33"/>
        <v>580044.3844875918</v>
      </c>
      <c r="F186" s="1">
        <f t="shared" si="28"/>
        <v>54</v>
      </c>
      <c r="G186" s="3">
        <f t="shared" si="29"/>
        <v>2064.4140000000007</v>
      </c>
      <c r="H186" s="1">
        <f>INDEX(Data!F$21:F$220,Graph!M186)</f>
        <v>0.5804162118736084</v>
      </c>
      <c r="I186" s="1">
        <f>INDEX(Data!G$21:G$220,Graph!M186)</f>
        <v>2.4</v>
      </c>
      <c r="J186">
        <f t="shared" si="34"/>
        <v>1.2</v>
      </c>
      <c r="K186" s="1">
        <f t="shared" si="35"/>
        <v>-0.0007258851559275303</v>
      </c>
      <c r="L186">
        <v>6</v>
      </c>
      <c r="M186">
        <v>44</v>
      </c>
    </row>
    <row r="187" spans="1:13" ht="12.75">
      <c r="A187" s="1" t="str">
        <f>INDEX(Data!B$21:B$220,Graph!M187)</f>
        <v>Latvia</v>
      </c>
      <c r="B187" s="1">
        <f t="shared" si="30"/>
        <v>1.300889313850549</v>
      </c>
      <c r="C187" s="1">
        <f t="shared" si="31"/>
        <v>2936.7760000000003</v>
      </c>
      <c r="D187" s="1">
        <f t="shared" si="32"/>
        <v>2937.9260000000004</v>
      </c>
      <c r="E187" s="1">
        <f t="shared" si="33"/>
        <v>1300050.3684672753</v>
      </c>
      <c r="F187" s="1">
        <f t="shared" si="28"/>
        <v>88</v>
      </c>
      <c r="G187" s="3">
        <f t="shared" si="29"/>
        <v>2936.7760000000003</v>
      </c>
      <c r="H187" s="1">
        <f>INDEX(Data!F$21:F$220,Graph!M187)</f>
        <v>1.300889313850549</v>
      </c>
      <c r="I187" s="1">
        <f>INDEX(Data!G$21:G$220,Graph!M187)</f>
        <v>2.3</v>
      </c>
      <c r="J187">
        <f t="shared" si="34"/>
        <v>1.15</v>
      </c>
      <c r="K187" s="1">
        <f t="shared" si="35"/>
        <v>-0.01338014838877677</v>
      </c>
      <c r="L187">
        <v>9</v>
      </c>
      <c r="M187">
        <v>50</v>
      </c>
    </row>
    <row r="188" spans="1:13" ht="12.75">
      <c r="A188" s="1" t="str">
        <f>INDEX(Data!B$21:B$220,Graph!M188)</f>
        <v>Bhutan</v>
      </c>
      <c r="B188" s="1">
        <f t="shared" si="30"/>
        <v>36.183405192389436</v>
      </c>
      <c r="C188" s="1">
        <f t="shared" si="31"/>
        <v>4376.920999999999</v>
      </c>
      <c r="D188" s="1">
        <f t="shared" si="32"/>
        <v>4378.021</v>
      </c>
      <c r="E188" s="1">
        <f t="shared" si="33"/>
        <v>36183134.35244696</v>
      </c>
      <c r="F188" s="1">
        <f t="shared" si="28"/>
        <v>159</v>
      </c>
      <c r="G188" s="3">
        <f t="shared" si="29"/>
        <v>4376.920999999999</v>
      </c>
      <c r="H188" s="1">
        <f>INDEX(Data!F$21:F$220,Graph!M188)</f>
        <v>36.183405192389436</v>
      </c>
      <c r="I188" s="1">
        <f>INDEX(Data!G$21:G$220,Graph!M188)</f>
        <v>2.2</v>
      </c>
      <c r="J188">
        <f t="shared" si="34"/>
        <v>1.1</v>
      </c>
      <c r="K188" s="1">
        <f t="shared" si="35"/>
        <v>-2.0672598771596498</v>
      </c>
      <c r="L188">
        <v>4</v>
      </c>
      <c r="M188">
        <v>134</v>
      </c>
    </row>
    <row r="189" spans="1:13" ht="12.75">
      <c r="A189" s="1" t="str">
        <f>INDEX(Data!B$21:B$220,Graph!M189)</f>
        <v>Namibia</v>
      </c>
      <c r="B189" s="1">
        <f t="shared" si="30"/>
        <v>4.144936374520437</v>
      </c>
      <c r="C189" s="1">
        <f t="shared" si="31"/>
        <v>3491.4109999999996</v>
      </c>
      <c r="D189" s="1">
        <f t="shared" si="32"/>
        <v>3492.4109999999996</v>
      </c>
      <c r="E189" s="1">
        <f t="shared" si="33"/>
        <v>4144126.320406327</v>
      </c>
      <c r="F189" s="1">
        <f t="shared" si="28"/>
        <v>122</v>
      </c>
      <c r="G189" s="3">
        <f t="shared" si="29"/>
        <v>3491.4109999999996</v>
      </c>
      <c r="H189" s="1">
        <f>INDEX(Data!F$21:F$220,Graph!M189)</f>
        <v>4.144936374520437</v>
      </c>
      <c r="I189" s="1">
        <f>INDEX(Data!G$21:G$220,Graph!M189)</f>
        <v>2</v>
      </c>
      <c r="J189">
        <f t="shared" si="34"/>
        <v>1</v>
      </c>
      <c r="K189" s="1">
        <f t="shared" si="35"/>
        <v>-0.0392294300263627</v>
      </c>
      <c r="L189">
        <v>2</v>
      </c>
      <c r="M189">
        <v>126</v>
      </c>
    </row>
    <row r="190" spans="1:13" ht="12.75">
      <c r="A190" s="1" t="str">
        <f>INDEX(Data!B$21:B$220,Graph!M190)</f>
        <v>Slovenia</v>
      </c>
      <c r="B190" s="1">
        <f t="shared" si="30"/>
        <v>0</v>
      </c>
      <c r="C190" s="1">
        <f t="shared" si="31"/>
        <v>16.7</v>
      </c>
      <c r="D190" s="1">
        <f t="shared" si="32"/>
        <v>17.7</v>
      </c>
      <c r="E190" s="1">
        <f t="shared" si="33"/>
        <v>27.320406326486996</v>
      </c>
      <c r="F190" s="1">
        <f t="shared" si="28"/>
        <v>4</v>
      </c>
      <c r="G190" s="3">
        <f t="shared" si="29"/>
        <v>16.7</v>
      </c>
      <c r="H190" s="1">
        <f>INDEX(Data!F$21:F$220,Graph!M190)</f>
        <v>0</v>
      </c>
      <c r="I190" s="1">
        <f>INDEX(Data!G$21:G$220,Graph!M190)</f>
        <v>2</v>
      </c>
      <c r="J190">
        <f t="shared" si="34"/>
        <v>1</v>
      </c>
      <c r="K190" s="1">
        <f t="shared" si="35"/>
        <v>0</v>
      </c>
      <c r="L190">
        <v>9</v>
      </c>
      <c r="M190">
        <v>27</v>
      </c>
    </row>
    <row r="191" spans="1:13" ht="12.75">
      <c r="A191" s="1" t="str">
        <f>INDEX(Data!B$21:B$220,Graph!M191)</f>
        <v>TFYR Macedonia</v>
      </c>
      <c r="B191" s="1">
        <f t="shared" si="30"/>
        <v>0</v>
      </c>
      <c r="C191" s="1">
        <f t="shared" si="31"/>
        <v>25.342000000000002</v>
      </c>
      <c r="D191" s="1">
        <f t="shared" si="32"/>
        <v>26.342000000000002</v>
      </c>
      <c r="E191" s="1">
        <f t="shared" si="33"/>
        <v>60.320406326486996</v>
      </c>
      <c r="F191" s="1">
        <f t="shared" si="28"/>
        <v>12</v>
      </c>
      <c r="G191" s="3">
        <f t="shared" si="29"/>
        <v>25.342000000000002</v>
      </c>
      <c r="H191" s="1">
        <f>INDEX(Data!F$21:F$220,Graph!M191)</f>
        <v>0</v>
      </c>
      <c r="I191" s="1">
        <f>INDEX(Data!G$21:G$220,Graph!M191)</f>
        <v>2</v>
      </c>
      <c r="J191">
        <f t="shared" si="34"/>
        <v>1</v>
      </c>
      <c r="K191" s="1">
        <f t="shared" si="35"/>
        <v>0</v>
      </c>
      <c r="L191">
        <v>9</v>
      </c>
      <c r="M191">
        <v>60</v>
      </c>
    </row>
    <row r="192" spans="1:13" ht="12.75">
      <c r="A192" s="1" t="str">
        <f>INDEX(Data!B$21:B$220,Graph!M192)</f>
        <v>Botswana</v>
      </c>
      <c r="B192" s="1">
        <f t="shared" si="30"/>
        <v>2.147803603554736</v>
      </c>
      <c r="C192" s="1">
        <f t="shared" si="31"/>
        <v>3083.0879999999997</v>
      </c>
      <c r="D192" s="1">
        <f t="shared" si="32"/>
        <v>3083.988</v>
      </c>
      <c r="E192" s="1">
        <f t="shared" si="33"/>
        <v>2147128.2883656938</v>
      </c>
      <c r="F192" s="1">
        <f t="shared" si="28"/>
        <v>104</v>
      </c>
      <c r="G192" s="3">
        <f t="shared" si="29"/>
        <v>3083.0879999999997</v>
      </c>
      <c r="H192" s="1">
        <f>INDEX(Data!F$21:F$220,Graph!M192)</f>
        <v>2.147803603554736</v>
      </c>
      <c r="I192" s="1">
        <f>INDEX(Data!G$21:G$220,Graph!M192)</f>
        <v>1.8</v>
      </c>
      <c r="J192">
        <f t="shared" si="34"/>
        <v>0.9</v>
      </c>
      <c r="K192" s="1">
        <f t="shared" si="35"/>
        <v>-0.027669585222483306</v>
      </c>
      <c r="L192">
        <v>2</v>
      </c>
      <c r="M192">
        <v>128</v>
      </c>
    </row>
    <row r="193" spans="1:13" ht="12.75">
      <c r="A193" s="1" t="str">
        <f>INDEX(Data!B$21:B$220,Graph!M193)</f>
        <v>Lesotho</v>
      </c>
      <c r="B193" s="1">
        <f t="shared" si="30"/>
        <v>4.504936440995765</v>
      </c>
      <c r="C193" s="1">
        <f t="shared" si="31"/>
        <v>3536.8109999999997</v>
      </c>
      <c r="D193" s="1">
        <f t="shared" si="32"/>
        <v>3537.711</v>
      </c>
      <c r="E193" s="1">
        <f t="shared" si="33"/>
        <v>4504145.288365694</v>
      </c>
      <c r="F193" s="1">
        <f t="shared" si="28"/>
        <v>124</v>
      </c>
      <c r="G193" s="3">
        <f t="shared" si="29"/>
        <v>3536.8109999999997</v>
      </c>
      <c r="H193" s="1">
        <f>INDEX(Data!F$21:F$220,Graph!M193)</f>
        <v>4.504936440995765</v>
      </c>
      <c r="I193" s="1">
        <f>INDEX(Data!G$21:G$220,Graph!M193)</f>
        <v>1.8</v>
      </c>
      <c r="J193">
        <f t="shared" si="34"/>
        <v>0.9</v>
      </c>
      <c r="K193" s="1">
        <f t="shared" si="35"/>
        <v>-0.3099167007308843</v>
      </c>
      <c r="L193">
        <v>2</v>
      </c>
      <c r="M193">
        <v>145</v>
      </c>
    </row>
    <row r="194" spans="1:13" ht="12.75">
      <c r="A194" s="1" t="str">
        <f>INDEX(Data!B$21:B$220,Graph!M194)</f>
        <v>Gambia</v>
      </c>
      <c r="B194" s="1">
        <f t="shared" si="30"/>
        <v>45.78156712429797</v>
      </c>
      <c r="C194" s="1">
        <f t="shared" si="31"/>
        <v>5494.020999999999</v>
      </c>
      <c r="D194" s="1">
        <f t="shared" si="32"/>
        <v>5494.720999999999</v>
      </c>
      <c r="E194" s="1">
        <f t="shared" si="33"/>
        <v>45781155.224284425</v>
      </c>
      <c r="F194" s="1">
        <f t="shared" si="28"/>
        <v>164</v>
      </c>
      <c r="G194" s="3">
        <f t="shared" si="29"/>
        <v>5494.020999999999</v>
      </c>
      <c r="H194" s="1">
        <f>INDEX(Data!F$21:F$220,Graph!M194)</f>
        <v>45.78156712429797</v>
      </c>
      <c r="I194" s="1">
        <f>INDEX(Data!G$21:G$220,Graph!M194)</f>
        <v>1.4</v>
      </c>
      <c r="J194">
        <f t="shared" si="34"/>
        <v>0.7</v>
      </c>
      <c r="K194" s="1">
        <f t="shared" si="35"/>
        <v>-2.6941499733805756</v>
      </c>
      <c r="L194">
        <v>3</v>
      </c>
      <c r="M194">
        <v>155</v>
      </c>
    </row>
    <row r="195" spans="1:13" ht="12.75">
      <c r="A195" s="1" t="str">
        <f>INDEX(Data!B$21:B$220,Graph!M195)</f>
        <v>Guinea-Bissau</v>
      </c>
      <c r="B195" s="1">
        <f t="shared" si="30"/>
        <v>220.07055109501897</v>
      </c>
      <c r="C195" s="1">
        <f t="shared" si="31"/>
        <v>6097.134999999998</v>
      </c>
      <c r="D195" s="1">
        <f t="shared" si="32"/>
        <v>6097.834999999998</v>
      </c>
      <c r="E195" s="1">
        <f t="shared" si="33"/>
        <v>220070172.2242844</v>
      </c>
      <c r="F195" s="1">
        <f t="shared" si="28"/>
        <v>192</v>
      </c>
      <c r="G195" s="3">
        <f t="shared" si="29"/>
        <v>6097.134999999998</v>
      </c>
      <c r="H195" s="1">
        <f>INDEX(Data!F$21:F$220,Graph!M195)</f>
        <v>220.07055109501897</v>
      </c>
      <c r="I195" s="1">
        <f>INDEX(Data!G$21:G$220,Graph!M195)</f>
        <v>1.4</v>
      </c>
      <c r="J195">
        <f t="shared" si="34"/>
        <v>0.7</v>
      </c>
      <c r="K195" s="1">
        <f t="shared" si="35"/>
        <v>-1.4596611769975993</v>
      </c>
      <c r="L195">
        <v>3</v>
      </c>
      <c r="M195">
        <v>172</v>
      </c>
    </row>
    <row r="196" spans="1:13" ht="12.75">
      <c r="A196" s="1" t="str">
        <f>INDEX(Data!B$21:B$220,Graph!M196)</f>
        <v>Estonia</v>
      </c>
      <c r="B196" s="1">
        <f t="shared" si="30"/>
        <v>0.6435020863369035</v>
      </c>
      <c r="C196" s="1">
        <f t="shared" si="31"/>
        <v>2374.348000000001</v>
      </c>
      <c r="D196" s="1">
        <f t="shared" si="32"/>
        <v>2374.998000000001</v>
      </c>
      <c r="E196" s="1">
        <f t="shared" si="33"/>
        <v>643036.2082641122</v>
      </c>
      <c r="F196" s="1">
        <f t="shared" si="28"/>
        <v>61</v>
      </c>
      <c r="G196" s="3">
        <f t="shared" si="29"/>
        <v>2374.348000000001</v>
      </c>
      <c r="H196" s="1">
        <f>INDEX(Data!F$21:F$220,Graph!M196)</f>
        <v>0.6435020863369035</v>
      </c>
      <c r="I196" s="1">
        <f>INDEX(Data!G$21:G$220,Graph!M196)</f>
        <v>1.3</v>
      </c>
      <c r="J196">
        <f t="shared" si="34"/>
        <v>0.65</v>
      </c>
      <c r="K196" s="1">
        <f t="shared" si="35"/>
        <v>-0.0027192215886052695</v>
      </c>
      <c r="L196">
        <v>9</v>
      </c>
      <c r="M196">
        <v>36</v>
      </c>
    </row>
    <row r="197" spans="1:13" ht="12.75">
      <c r="A197" s="1" t="str">
        <f>INDEX(Data!B$21:B$220,Graph!M197)</f>
        <v>Gabon</v>
      </c>
      <c r="B197" s="1">
        <f t="shared" si="30"/>
        <v>8.640160476529543</v>
      </c>
      <c r="C197" s="1">
        <f t="shared" si="31"/>
        <v>3689.7609999999995</v>
      </c>
      <c r="D197" s="1">
        <f t="shared" si="32"/>
        <v>3690.4109999999996</v>
      </c>
      <c r="E197" s="1">
        <f t="shared" si="33"/>
        <v>8640122.208264112</v>
      </c>
      <c r="F197" s="1">
        <f t="shared" si="28"/>
        <v>138</v>
      </c>
      <c r="G197" s="3">
        <f t="shared" si="29"/>
        <v>3689.7609999999995</v>
      </c>
      <c r="H197" s="1">
        <f>INDEX(Data!F$21:F$220,Graph!M197)</f>
        <v>8.640160476529543</v>
      </c>
      <c r="I197" s="1">
        <f>INDEX(Data!G$21:G$220,Graph!M197)</f>
        <v>1.3</v>
      </c>
      <c r="J197">
        <f t="shared" si="34"/>
        <v>0.65</v>
      </c>
      <c r="K197" s="1">
        <f t="shared" si="35"/>
        <v>-0.10013242342538575</v>
      </c>
      <c r="L197">
        <v>1</v>
      </c>
      <c r="M197">
        <v>122</v>
      </c>
    </row>
    <row r="198" spans="1:13" ht="12.75">
      <c r="A198" s="1" t="str">
        <f>INDEX(Data!B$21:B$220,Graph!M198)</f>
        <v>Trinidad &amp; Tobago</v>
      </c>
      <c r="B198" s="1">
        <f t="shared" si="30"/>
        <v>0.7961327175423407</v>
      </c>
      <c r="C198" s="1">
        <f t="shared" si="31"/>
        <v>2704.448000000001</v>
      </c>
      <c r="D198" s="1">
        <f t="shared" si="32"/>
        <v>2705.098000000001</v>
      </c>
      <c r="E198" s="1">
        <f t="shared" si="33"/>
        <v>796054.2082641122</v>
      </c>
      <c r="F198" s="1">
        <f t="shared" si="28"/>
        <v>70</v>
      </c>
      <c r="G198" s="3">
        <f t="shared" si="29"/>
        <v>2704.448000000001</v>
      </c>
      <c r="H198" s="1">
        <f>INDEX(Data!F$21:F$220,Graph!M198)</f>
        <v>0.7961327175423407</v>
      </c>
      <c r="I198" s="1">
        <f>INDEX(Data!G$21:G$220,Graph!M198)</f>
        <v>1.3</v>
      </c>
      <c r="J198">
        <f t="shared" si="34"/>
        <v>0.65</v>
      </c>
      <c r="K198" s="1">
        <f t="shared" si="35"/>
        <v>-0.01525262036440056</v>
      </c>
      <c r="L198">
        <v>8</v>
      </c>
      <c r="M198">
        <v>54</v>
      </c>
    </row>
    <row r="199" spans="1:13" ht="12.75">
      <c r="A199" s="1" t="str">
        <f>INDEX(Data!B$21:B$220,Graph!M199)</f>
        <v>Mauritius</v>
      </c>
      <c r="B199" s="1">
        <f t="shared" si="30"/>
        <v>0.37657823898622333</v>
      </c>
      <c r="C199" s="1">
        <f t="shared" si="31"/>
        <v>1516.7430000000006</v>
      </c>
      <c r="D199" s="1">
        <f t="shared" si="32"/>
        <v>1517.3430000000005</v>
      </c>
      <c r="E199" s="1">
        <f t="shared" si="33"/>
        <v>376064.1922437959</v>
      </c>
      <c r="F199" s="1">
        <f t="shared" si="28"/>
        <v>38</v>
      </c>
      <c r="G199" s="3">
        <f t="shared" si="29"/>
        <v>1516.7430000000006</v>
      </c>
      <c r="H199" s="1">
        <f>INDEX(Data!F$21:F$220,Graph!M199)</f>
        <v>0.37657823898622333</v>
      </c>
      <c r="I199" s="1">
        <f>INDEX(Data!G$21:G$220,Graph!M199)</f>
        <v>1.2</v>
      </c>
      <c r="J199">
        <f t="shared" si="34"/>
        <v>0.6</v>
      </c>
      <c r="K199" s="1">
        <f t="shared" si="35"/>
        <v>-0.00437327815337013</v>
      </c>
      <c r="L199">
        <v>2</v>
      </c>
      <c r="M199">
        <v>64</v>
      </c>
    </row>
    <row r="200" spans="1:13" ht="12.75">
      <c r="A200" s="1" t="str">
        <f>INDEX(Data!B$21:B$220,Graph!M200)</f>
        <v>Swaziland</v>
      </c>
      <c r="B200" s="1">
        <f t="shared" si="30"/>
        <v>33.27167184616924</v>
      </c>
      <c r="C200" s="1">
        <f t="shared" si="31"/>
        <v>4350.670999999999</v>
      </c>
      <c r="D200" s="1">
        <f t="shared" si="32"/>
        <v>4351.221</v>
      </c>
      <c r="E200" s="1">
        <f t="shared" si="33"/>
        <v>33271137.176223483</v>
      </c>
      <c r="F200" s="1">
        <f t="shared" si="28"/>
        <v>157</v>
      </c>
      <c r="G200" s="3">
        <f t="shared" si="29"/>
        <v>4350.670999999999</v>
      </c>
      <c r="H200" s="1">
        <f>INDEX(Data!F$21:F$220,Graph!M200)</f>
        <v>33.27167184616924</v>
      </c>
      <c r="I200" s="1">
        <f>INDEX(Data!G$21:G$220,Graph!M200)</f>
        <v>1.1</v>
      </c>
      <c r="J200">
        <f t="shared" si="34"/>
        <v>0.55</v>
      </c>
      <c r="K200" s="1">
        <f t="shared" si="35"/>
        <v>-1.199878452564505</v>
      </c>
      <c r="L200">
        <v>2</v>
      </c>
      <c r="M200">
        <v>137</v>
      </c>
    </row>
    <row r="201" spans="1:13" ht="12.75">
      <c r="A201" s="1" t="str">
        <f>INDEX(Data!B$21:B$220,Graph!M201)</f>
        <v>Cyprus</v>
      </c>
      <c r="B201" s="1">
        <f t="shared" si="30"/>
        <v>0</v>
      </c>
      <c r="C201" s="1">
        <f t="shared" si="31"/>
        <v>18.099999999999998</v>
      </c>
      <c r="D201" s="1">
        <f t="shared" si="32"/>
        <v>18.499999999999996</v>
      </c>
      <c r="E201" s="1">
        <f t="shared" si="33"/>
        <v>30.1281625305948</v>
      </c>
      <c r="F201" s="1">
        <f t="shared" si="28"/>
        <v>5</v>
      </c>
      <c r="G201" s="3">
        <f t="shared" si="29"/>
        <v>18.099999999999998</v>
      </c>
      <c r="H201" s="1">
        <f>INDEX(Data!F$21:F$220,Graph!M201)</f>
        <v>0</v>
      </c>
      <c r="I201" s="1">
        <f>INDEX(Data!G$21:G$220,Graph!M201)</f>
        <v>0.8</v>
      </c>
      <c r="J201">
        <f t="shared" si="34"/>
        <v>0.4</v>
      </c>
      <c r="K201" s="1">
        <f t="shared" si="35"/>
        <v>0</v>
      </c>
      <c r="L201">
        <v>9</v>
      </c>
      <c r="M201">
        <v>30</v>
      </c>
    </row>
    <row r="202" spans="1:13" ht="12.75">
      <c r="A202" s="1" t="str">
        <f>INDEX(Data!B$21:B$220,Graph!M202)</f>
        <v>Fiji</v>
      </c>
      <c r="B202" s="1">
        <f t="shared" si="30"/>
        <v>1.611891567817066</v>
      </c>
      <c r="C202" s="1">
        <f t="shared" si="31"/>
        <v>2968.1259999999997</v>
      </c>
      <c r="D202" s="1">
        <f t="shared" si="32"/>
        <v>2968.526</v>
      </c>
      <c r="E202" s="1">
        <f t="shared" si="33"/>
        <v>1611081.1281625307</v>
      </c>
      <c r="F202" s="1">
        <f t="shared" si="28"/>
        <v>94</v>
      </c>
      <c r="G202" s="3">
        <f t="shared" si="29"/>
        <v>2968.1259999999997</v>
      </c>
      <c r="H202" s="1">
        <f>INDEX(Data!F$21:F$220,Graph!M202)</f>
        <v>1.611891567817066</v>
      </c>
      <c r="I202" s="1">
        <f>INDEX(Data!G$21:G$220,Graph!M202)</f>
        <v>0.8</v>
      </c>
      <c r="J202">
        <f t="shared" si="34"/>
        <v>0.4</v>
      </c>
      <c r="K202" s="1">
        <f t="shared" si="35"/>
        <v>-0.009642510546751248</v>
      </c>
      <c r="L202">
        <v>5</v>
      </c>
      <c r="M202">
        <v>81</v>
      </c>
    </row>
    <row r="203" spans="1:13" ht="12.75">
      <c r="A203" s="1" t="str">
        <f>INDEX(Data!B$21:B$220,Graph!M203)</f>
        <v>Guyana</v>
      </c>
      <c r="B203" s="1">
        <f t="shared" si="30"/>
        <v>8.510198122607923</v>
      </c>
      <c r="C203" s="1">
        <f t="shared" si="31"/>
        <v>3686.111</v>
      </c>
      <c r="D203" s="1">
        <f t="shared" si="32"/>
        <v>3686.511</v>
      </c>
      <c r="E203" s="1">
        <f t="shared" si="33"/>
        <v>8510104.12816253</v>
      </c>
      <c r="F203" s="1">
        <f t="shared" si="28"/>
        <v>136</v>
      </c>
      <c r="G203" s="3">
        <f t="shared" si="29"/>
        <v>3686.111</v>
      </c>
      <c r="H203" s="1">
        <f>INDEX(Data!F$21:F$220,Graph!M203)</f>
        <v>8.510198122607923</v>
      </c>
      <c r="I203" s="1">
        <f>INDEX(Data!G$21:G$220,Graph!M203)</f>
        <v>0.8</v>
      </c>
      <c r="J203">
        <f t="shared" si="34"/>
        <v>0.4</v>
      </c>
      <c r="K203" s="1">
        <f t="shared" si="35"/>
        <v>-0.07573367238870077</v>
      </c>
      <c r="L203">
        <v>8</v>
      </c>
      <c r="M203">
        <v>104</v>
      </c>
    </row>
    <row r="204" spans="1:13" ht="12.75">
      <c r="A204" s="1" t="str">
        <f>INDEX(Data!B$21:B$220,Graph!M204)</f>
        <v>Bahrain</v>
      </c>
      <c r="B204" s="1">
        <f t="shared" si="30"/>
        <v>0.8197045001946305</v>
      </c>
      <c r="C204" s="1">
        <f t="shared" si="31"/>
        <v>2727.848000000001</v>
      </c>
      <c r="D204" s="1">
        <f t="shared" si="32"/>
        <v>2728.198000000001</v>
      </c>
      <c r="E204" s="1">
        <f t="shared" si="33"/>
        <v>819040.1121422142</v>
      </c>
      <c r="F204" s="1">
        <f t="shared" si="28"/>
        <v>72</v>
      </c>
      <c r="G204" s="3">
        <f t="shared" si="29"/>
        <v>2727.848000000001</v>
      </c>
      <c r="H204" s="1">
        <f>INDEX(Data!F$21:F$220,Graph!M204)</f>
        <v>0.8197045001946305</v>
      </c>
      <c r="I204" s="1">
        <f>INDEX(Data!G$21:G$220,Graph!M204)</f>
        <v>0.7</v>
      </c>
      <c r="J204">
        <f t="shared" si="34"/>
        <v>0.35</v>
      </c>
      <c r="K204" s="1">
        <f t="shared" si="35"/>
        <v>-0.019669432119880703</v>
      </c>
      <c r="L204">
        <v>6</v>
      </c>
      <c r="M204">
        <v>40</v>
      </c>
    </row>
    <row r="205" spans="1:13" ht="12.75">
      <c r="A205" s="1" t="str">
        <f>INDEX(Data!B$21:B$220,Graph!M205)</f>
        <v>Comoros</v>
      </c>
      <c r="B205" s="1">
        <f t="shared" si="30"/>
        <v>22.1062048111291</v>
      </c>
      <c r="C205" s="1">
        <f t="shared" si="31"/>
        <v>4275.270999999999</v>
      </c>
      <c r="D205" s="1">
        <f t="shared" si="32"/>
        <v>4275.620999999999</v>
      </c>
      <c r="E205" s="1">
        <f t="shared" si="33"/>
        <v>22106136.112142213</v>
      </c>
      <c r="F205" s="1">
        <f t="shared" si="28"/>
        <v>154</v>
      </c>
      <c r="G205" s="3">
        <f t="shared" si="29"/>
        <v>4275.270999999999</v>
      </c>
      <c r="H205" s="1">
        <f>INDEX(Data!F$21:F$220,Graph!M205)</f>
        <v>22.1062048111291</v>
      </c>
      <c r="I205" s="1">
        <f>INDEX(Data!G$21:G$220,Graph!M205)</f>
        <v>0.7</v>
      </c>
      <c r="J205">
        <f t="shared" si="34"/>
        <v>0.35</v>
      </c>
      <c r="K205" s="1">
        <f t="shared" si="35"/>
        <v>-0.7167864177360599</v>
      </c>
      <c r="L205">
        <v>2</v>
      </c>
      <c r="M205">
        <v>136</v>
      </c>
    </row>
    <row r="206" spans="1:13" ht="12.75">
      <c r="A206" s="1" t="str">
        <f>INDEX(Data!B$21:B$220,Graph!M206)</f>
        <v>Djibouti</v>
      </c>
      <c r="B206" s="1">
        <f t="shared" si="30"/>
        <v>13.67134038240542</v>
      </c>
      <c r="C206" s="1">
        <f t="shared" si="31"/>
        <v>4029.7909999999993</v>
      </c>
      <c r="D206" s="1">
        <f t="shared" si="32"/>
        <v>4030.140999999999</v>
      </c>
      <c r="E206" s="1">
        <f t="shared" si="33"/>
        <v>13671154.112142215</v>
      </c>
      <c r="F206" s="1">
        <f t="shared" si="28"/>
        <v>145</v>
      </c>
      <c r="G206" s="3">
        <f t="shared" si="29"/>
        <v>4029.7909999999993</v>
      </c>
      <c r="H206" s="1">
        <f>INDEX(Data!F$21:F$220,Graph!M206)</f>
        <v>13.67134038240542</v>
      </c>
      <c r="I206" s="1">
        <f>INDEX(Data!G$21:G$220,Graph!M206)</f>
        <v>0.7</v>
      </c>
      <c r="J206">
        <f t="shared" si="34"/>
        <v>0.35</v>
      </c>
      <c r="K206" s="1">
        <f t="shared" si="35"/>
        <v>-0.6904507898336885</v>
      </c>
      <c r="L206">
        <v>2</v>
      </c>
      <c r="M206">
        <v>154</v>
      </c>
    </row>
    <row r="207" spans="1:13" ht="12.75">
      <c r="A207" s="1" t="str">
        <f>INDEX(Data!B$21:B$220,Graph!M207)</f>
        <v>Timor-Leste</v>
      </c>
      <c r="B207" s="1">
        <f t="shared" si="30"/>
        <v>133.01069197972896</v>
      </c>
      <c r="C207" s="1">
        <f t="shared" si="31"/>
        <v>5914.484999999998</v>
      </c>
      <c r="D207" s="1">
        <f t="shared" si="32"/>
        <v>5914.834999999998</v>
      </c>
      <c r="E207" s="1">
        <f t="shared" si="33"/>
        <v>133010158.1121422</v>
      </c>
      <c r="F207" s="1">
        <f aca="true" t="shared" si="36" ref="F207:F238">RANK(E207,E$47:E$246,1)</f>
        <v>187</v>
      </c>
      <c r="G207" s="3">
        <f aca="true" t="shared" si="37" ref="G207:G238">C207</f>
        <v>5914.484999999998</v>
      </c>
      <c r="H207" s="1">
        <f>INDEX(Data!F$21:F$220,Graph!M207)</f>
        <v>133.01069197972896</v>
      </c>
      <c r="I207" s="1">
        <f>INDEX(Data!G$21:G$220,Graph!M207)</f>
        <v>0.7</v>
      </c>
      <c r="J207">
        <f t="shared" si="34"/>
        <v>0.35</v>
      </c>
      <c r="K207" s="1">
        <f t="shared" si="35"/>
        <v>-6.2953486791161595</v>
      </c>
      <c r="L207">
        <v>5</v>
      </c>
      <c r="M207">
        <v>158</v>
      </c>
    </row>
    <row r="208" spans="1:13" ht="12.75">
      <c r="A208" s="1" t="str">
        <f>INDEX(Data!B$21:B$220,Graph!M208)</f>
        <v>Qatar</v>
      </c>
      <c r="B208" s="1">
        <f t="shared" si="30"/>
        <v>0</v>
      </c>
      <c r="C208" s="1">
        <f t="shared" si="31"/>
        <v>19.642000000000003</v>
      </c>
      <c r="D208" s="1">
        <f t="shared" si="32"/>
        <v>19.942000000000004</v>
      </c>
      <c r="E208" s="1">
        <f t="shared" si="33"/>
        <v>47.0961218979461</v>
      </c>
      <c r="F208" s="1">
        <f t="shared" si="36"/>
        <v>10</v>
      </c>
      <c r="G208" s="3">
        <f t="shared" si="37"/>
        <v>19.642000000000003</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7.5846619469494385</v>
      </c>
      <c r="C209" s="1">
        <f t="shared" si="31"/>
        <v>3685.061</v>
      </c>
      <c r="D209" s="1">
        <f t="shared" si="32"/>
        <v>3685.311</v>
      </c>
      <c r="E209" s="1">
        <f t="shared" si="33"/>
        <v>7584105.080101581</v>
      </c>
      <c r="F209" s="1">
        <f t="shared" si="36"/>
        <v>134</v>
      </c>
      <c r="G209" s="3">
        <f t="shared" si="37"/>
        <v>3685.061</v>
      </c>
      <c r="H209" s="1">
        <f>INDEX(Data!F$21:F$220,Graph!M209)</f>
        <v>7.5846619469494385</v>
      </c>
      <c r="I209" s="1">
        <f>INDEX(Data!G$21:G$220,Graph!M209)</f>
        <v>0.5</v>
      </c>
      <c r="J209">
        <f t="shared" si="34"/>
        <v>0.25</v>
      </c>
      <c r="K209" s="1">
        <f t="shared" si="35"/>
        <v>-0.6321382641294253</v>
      </c>
      <c r="L209">
        <v>3</v>
      </c>
      <c r="M209">
        <v>105</v>
      </c>
    </row>
    <row r="210" spans="1:13" ht="12.75">
      <c r="A210" s="1" t="str">
        <f>INDEX(Data!B$21:B$220,Graph!M210)</f>
        <v>Equatorial Guinea</v>
      </c>
      <c r="B210" s="1">
        <f t="shared" si="30"/>
        <v>117.19784935956721</v>
      </c>
      <c r="C210" s="1">
        <f t="shared" si="31"/>
        <v>5747.684999999999</v>
      </c>
      <c r="D210" s="1">
        <f t="shared" si="32"/>
        <v>5747.934999999999</v>
      </c>
      <c r="E210" s="1">
        <f t="shared" si="33"/>
        <v>117197109.08010158</v>
      </c>
      <c r="F210" s="1">
        <f t="shared" si="36"/>
        <v>181</v>
      </c>
      <c r="G210" s="3">
        <f t="shared" si="37"/>
        <v>5747.684999999999</v>
      </c>
      <c r="H210" s="1">
        <f>INDEX(Data!F$21:F$220,Graph!M210)</f>
        <v>117.19784935956721</v>
      </c>
      <c r="I210" s="1">
        <f>INDEX(Data!G$21:G$220,Graph!M210)</f>
        <v>0.5</v>
      </c>
      <c r="J210">
        <f t="shared" si="34"/>
        <v>0.25</v>
      </c>
      <c r="K210" s="1">
        <f t="shared" si="35"/>
        <v>-1.9519499942817475</v>
      </c>
      <c r="L210">
        <v>1</v>
      </c>
      <c r="M210">
        <v>109</v>
      </c>
    </row>
    <row r="211" spans="1:13" ht="12.75">
      <c r="A211" s="1" t="str">
        <f>INDEX(Data!B$21:B$220,Graph!M211)</f>
        <v>Solomon Islands</v>
      </c>
      <c r="B211" s="1">
        <f t="shared" si="30"/>
        <v>0.004638909446329976</v>
      </c>
      <c r="C211" s="1">
        <f t="shared" si="31"/>
        <v>55.17500000000001</v>
      </c>
      <c r="D211" s="1">
        <f t="shared" si="32"/>
        <v>55.42500000000001</v>
      </c>
      <c r="E211" s="1">
        <f t="shared" si="33"/>
        <v>4124.080101581621</v>
      </c>
      <c r="F211" s="1">
        <f t="shared" si="36"/>
        <v>23</v>
      </c>
      <c r="G211" s="3">
        <f t="shared" si="37"/>
        <v>55.17500000000001</v>
      </c>
      <c r="H211" s="1">
        <f>INDEX(Data!F$21:F$220,Graph!M211)</f>
        <v>0.004638909446329976</v>
      </c>
      <c r="I211" s="1">
        <f>INDEX(Data!G$21:G$220,Graph!M211)</f>
        <v>0.5</v>
      </c>
      <c r="J211">
        <f t="shared" si="34"/>
        <v>0.25</v>
      </c>
      <c r="K211" s="1">
        <f t="shared" si="35"/>
        <v>-0.0043556177657781215</v>
      </c>
      <c r="L211">
        <v>5</v>
      </c>
      <c r="M211">
        <v>124</v>
      </c>
    </row>
    <row r="212" spans="1:13" ht="12.75">
      <c r="A212" s="1" t="str">
        <f>INDEX(Data!B$21:B$220,Graph!M212)</f>
        <v>Luxembourg</v>
      </c>
      <c r="B212" s="1">
        <f t="shared" si="30"/>
        <v>0</v>
      </c>
      <c r="C212" s="1">
        <f t="shared" si="31"/>
        <v>7.4</v>
      </c>
      <c r="D212" s="1">
        <f t="shared" si="32"/>
        <v>7.6000000000000005</v>
      </c>
      <c r="E212" s="1">
        <f t="shared" si="33"/>
        <v>15.0640812652974</v>
      </c>
      <c r="F212" s="1">
        <f t="shared" si="36"/>
        <v>2</v>
      </c>
      <c r="G212" s="3">
        <f t="shared" si="37"/>
        <v>7.4</v>
      </c>
      <c r="H212" s="1">
        <f>INDEX(Data!F$21:F$220,Graph!M212)</f>
        <v>0</v>
      </c>
      <c r="I212" s="1">
        <f>INDEX(Data!G$21:G$220,Graph!M212)</f>
        <v>0.4</v>
      </c>
      <c r="J212">
        <f t="shared" si="34"/>
        <v>0.2</v>
      </c>
      <c r="K212" s="1">
        <f t="shared" si="35"/>
        <v>0</v>
      </c>
      <c r="L212">
        <v>11</v>
      </c>
      <c r="M212">
        <v>15</v>
      </c>
    </row>
    <row r="213" spans="1:13" ht="12.75">
      <c r="A213" s="1" t="str">
        <f>INDEX(Data!B$21:B$220,Graph!M213)</f>
        <v>Malta</v>
      </c>
      <c r="B213" s="1">
        <f t="shared" si="30"/>
        <v>0</v>
      </c>
      <c r="C213" s="1">
        <f t="shared" si="31"/>
        <v>18.7</v>
      </c>
      <c r="D213" s="1">
        <f t="shared" si="32"/>
        <v>18.9</v>
      </c>
      <c r="E213" s="1">
        <f t="shared" si="33"/>
        <v>31.0640812652974</v>
      </c>
      <c r="F213" s="1">
        <f t="shared" si="36"/>
        <v>6</v>
      </c>
      <c r="G213" s="3">
        <f t="shared" si="37"/>
        <v>18.7</v>
      </c>
      <c r="H213" s="1">
        <f>INDEX(Data!F$21:F$220,Graph!M213)</f>
        <v>0</v>
      </c>
      <c r="I213" s="1">
        <f>INDEX(Data!G$21:G$220,Graph!M213)</f>
        <v>0.4</v>
      </c>
      <c r="J213">
        <f t="shared" si="34"/>
        <v>0.2</v>
      </c>
      <c r="K213" s="1">
        <f t="shared" si="35"/>
        <v>0</v>
      </c>
      <c r="L213">
        <v>11</v>
      </c>
      <c r="M213">
        <v>31</v>
      </c>
    </row>
    <row r="214" spans="1:13" ht="12.75">
      <c r="A214" s="1" t="str">
        <f>INDEX(Data!B$21:B$220,Graph!M214)</f>
        <v>Suriname</v>
      </c>
      <c r="B214" s="1">
        <f t="shared" si="30"/>
        <v>8.216800211078864</v>
      </c>
      <c r="C214" s="1">
        <f t="shared" si="31"/>
        <v>3685.511</v>
      </c>
      <c r="D214" s="1">
        <f t="shared" si="32"/>
        <v>3685.711</v>
      </c>
      <c r="E214" s="1">
        <f t="shared" si="33"/>
        <v>8216067.064081265</v>
      </c>
      <c r="F214" s="1">
        <f t="shared" si="36"/>
        <v>135</v>
      </c>
      <c r="G214" s="3">
        <f t="shared" si="37"/>
        <v>3685.511</v>
      </c>
      <c r="H214" s="1">
        <f>INDEX(Data!F$21:F$220,Graph!M214)</f>
        <v>8.216800211078864</v>
      </c>
      <c r="I214" s="1">
        <f>INDEX(Data!G$21:G$220,Graph!M214)</f>
        <v>0.4</v>
      </c>
      <c r="J214">
        <f t="shared" si="34"/>
        <v>0.2</v>
      </c>
      <c r="K214" s="1">
        <f t="shared" si="35"/>
        <v>-0.29339791152905903</v>
      </c>
      <c r="L214">
        <v>8</v>
      </c>
      <c r="M214">
        <v>67</v>
      </c>
    </row>
    <row r="215" spans="1:13" ht="12.75">
      <c r="A215" s="1" t="str">
        <f>INDEX(Data!B$21:B$220,Graph!M215)</f>
        <v>Bahamas</v>
      </c>
      <c r="B215" s="1">
        <f t="shared" si="30"/>
        <v>5.427580695060329</v>
      </c>
      <c r="C215" s="1">
        <f t="shared" si="31"/>
        <v>3567.5609999999997</v>
      </c>
      <c r="D215" s="1">
        <f t="shared" si="32"/>
        <v>3567.711</v>
      </c>
      <c r="E215" s="1">
        <f t="shared" si="33"/>
        <v>5427051.048060949</v>
      </c>
      <c r="F215" s="1">
        <f t="shared" si="36"/>
        <v>127</v>
      </c>
      <c r="G215" s="3">
        <f t="shared" si="37"/>
        <v>3567.5609999999997</v>
      </c>
      <c r="H215" s="1">
        <f>INDEX(Data!F$21:F$220,Graph!M215)</f>
        <v>5.427580695060329</v>
      </c>
      <c r="I215" s="1">
        <f>INDEX(Data!G$21:G$220,Graph!M215)</f>
        <v>0.3</v>
      </c>
      <c r="J215">
        <f t="shared" si="34"/>
        <v>0.15</v>
      </c>
      <c r="K215" s="1">
        <f t="shared" si="35"/>
        <v>-0.16555352097056986</v>
      </c>
      <c r="L215">
        <v>10</v>
      </c>
      <c r="M215">
        <v>51</v>
      </c>
    </row>
    <row r="216" spans="1:13" ht="12.75">
      <c r="A216" s="1" t="str">
        <f>INDEX(Data!B$21:B$220,Graph!M216)</f>
        <v>Barbados</v>
      </c>
      <c r="B216" s="1">
        <f t="shared" si="30"/>
        <v>3.276692722832179</v>
      </c>
      <c r="C216" s="1">
        <f t="shared" si="31"/>
        <v>3420.5379999999996</v>
      </c>
      <c r="D216" s="1">
        <f t="shared" si="32"/>
        <v>3420.6879999999996</v>
      </c>
      <c r="E216" s="1">
        <f t="shared" si="33"/>
        <v>3276029.048060949</v>
      </c>
      <c r="F216" s="1">
        <f t="shared" si="36"/>
        <v>115</v>
      </c>
      <c r="G216" s="3">
        <f t="shared" si="37"/>
        <v>3420.5379999999996</v>
      </c>
      <c r="H216" s="1">
        <f>INDEX(Data!F$21:F$220,Graph!M216)</f>
        <v>3.276692722832179</v>
      </c>
      <c r="I216" s="1">
        <f>INDEX(Data!G$21:G$220,Graph!M216)</f>
        <v>0.3</v>
      </c>
      <c r="J216">
        <f t="shared" si="34"/>
        <v>0.15</v>
      </c>
      <c r="K216" s="1">
        <f t="shared" si="35"/>
        <v>-0.08882447372228874</v>
      </c>
      <c r="L216">
        <v>8</v>
      </c>
      <c r="M216">
        <v>29</v>
      </c>
    </row>
    <row r="217" spans="1:13" ht="12.75">
      <c r="A217" s="1" t="str">
        <f>INDEX(Data!B$21:B$220,Graph!M217)</f>
        <v>Belize</v>
      </c>
      <c r="B217" s="1">
        <f t="shared" si="30"/>
        <v>1.75150978468117</v>
      </c>
      <c r="C217" s="1">
        <f t="shared" si="31"/>
        <v>3059.8759999999997</v>
      </c>
      <c r="D217" s="1">
        <f t="shared" si="32"/>
        <v>3060.026</v>
      </c>
      <c r="E217" s="1">
        <f t="shared" si="33"/>
        <v>1751099.048060949</v>
      </c>
      <c r="F217" s="1">
        <f t="shared" si="36"/>
        <v>98</v>
      </c>
      <c r="G217" s="3">
        <f t="shared" si="37"/>
        <v>3059.8759999999997</v>
      </c>
      <c r="H217" s="1">
        <f>INDEX(Data!F$21:F$220,Graph!M217)</f>
        <v>1.75150978468117</v>
      </c>
      <c r="I217" s="1">
        <f>INDEX(Data!G$21:G$220,Graph!M217)</f>
        <v>0.3</v>
      </c>
      <c r="J217">
        <f t="shared" si="34"/>
        <v>0.15</v>
      </c>
      <c r="K217" s="1">
        <f t="shared" si="35"/>
        <v>-0.061792306047608214</v>
      </c>
      <c r="L217">
        <v>8</v>
      </c>
      <c r="M217">
        <v>99</v>
      </c>
    </row>
    <row r="218" spans="1:13" ht="12.75">
      <c r="A218" s="1" t="str">
        <f>INDEX(Data!B$21:B$220,Graph!M218)</f>
        <v>Brunei Darussalam</v>
      </c>
      <c r="B218" s="1">
        <f t="shared" si="30"/>
        <v>0</v>
      </c>
      <c r="C218" s="1">
        <f t="shared" si="31"/>
        <v>19.05</v>
      </c>
      <c r="D218" s="1">
        <f t="shared" si="32"/>
        <v>19.2</v>
      </c>
      <c r="E218" s="1">
        <f t="shared" si="33"/>
        <v>33.04806094897305</v>
      </c>
      <c r="F218" s="1">
        <f t="shared" si="36"/>
        <v>7</v>
      </c>
      <c r="G218" s="3">
        <f t="shared" si="37"/>
        <v>19.05</v>
      </c>
      <c r="H218" s="1">
        <f>INDEX(Data!F$21:F$220,Graph!M218)</f>
        <v>0</v>
      </c>
      <c r="I218" s="1">
        <f>INDEX(Data!G$21:G$220,Graph!M218)</f>
        <v>0.3</v>
      </c>
      <c r="J218">
        <f t="shared" si="34"/>
        <v>0.15</v>
      </c>
      <c r="K218" s="1">
        <f t="shared" si="35"/>
        <v>0</v>
      </c>
      <c r="L218">
        <v>5</v>
      </c>
      <c r="M218">
        <v>33</v>
      </c>
    </row>
    <row r="219" spans="1:13" ht="12.75">
      <c r="A219" s="1" t="str">
        <f>INDEX(Data!B$21:B$220,Graph!M219)</f>
        <v>Iceland</v>
      </c>
      <c r="B219" s="1">
        <f t="shared" si="30"/>
        <v>1.3513936791109966</v>
      </c>
      <c r="C219" s="1">
        <f t="shared" si="31"/>
        <v>2943.476</v>
      </c>
      <c r="D219" s="1">
        <f t="shared" si="32"/>
        <v>2943.626</v>
      </c>
      <c r="E219" s="1">
        <f t="shared" si="33"/>
        <v>1351007.048060949</v>
      </c>
      <c r="F219" s="1">
        <f t="shared" si="36"/>
        <v>90</v>
      </c>
      <c r="G219" s="3">
        <f t="shared" si="37"/>
        <v>2943.476</v>
      </c>
      <c r="H219" s="1">
        <f>INDEX(Data!F$21:F$220,Graph!M219)</f>
        <v>1.3513936791109966</v>
      </c>
      <c r="I219" s="1">
        <f>INDEX(Data!G$21:G$220,Graph!M219)</f>
        <v>0.3</v>
      </c>
      <c r="J219">
        <f t="shared" si="34"/>
        <v>0.15</v>
      </c>
      <c r="K219" s="1">
        <f t="shared" si="35"/>
        <v>-0.015822585047494675</v>
      </c>
      <c r="L219">
        <v>11</v>
      </c>
      <c r="M219">
        <v>7</v>
      </c>
    </row>
    <row r="220" spans="1:13" ht="12.75">
      <c r="A220" s="1" t="str">
        <f>INDEX(Data!B$21:B$220,Graph!M220)</f>
        <v>Maldives</v>
      </c>
      <c r="B220" s="1">
        <f t="shared" si="30"/>
        <v>54.09095764826989</v>
      </c>
      <c r="C220" s="1">
        <f t="shared" si="31"/>
        <v>5574.511999999999</v>
      </c>
      <c r="D220" s="1">
        <f t="shared" si="32"/>
        <v>5574.661999999998</v>
      </c>
      <c r="E220" s="1">
        <f t="shared" si="33"/>
        <v>54090084.04806095</v>
      </c>
      <c r="F220" s="1">
        <f t="shared" si="36"/>
        <v>168</v>
      </c>
      <c r="G220" s="3">
        <f t="shared" si="37"/>
        <v>5574.511999999999</v>
      </c>
      <c r="H220" s="1">
        <f>INDEX(Data!F$21:F$220,Graph!M220)</f>
        <v>54.09095764826989</v>
      </c>
      <c r="I220" s="1">
        <f>INDEX(Data!G$21:G$220,Graph!M220)</f>
        <v>0.3</v>
      </c>
      <c r="J220">
        <f t="shared" si="34"/>
        <v>0.15</v>
      </c>
      <c r="K220" s="1">
        <f t="shared" si="35"/>
        <v>-0.2955978258278904</v>
      </c>
      <c r="L220">
        <v>4</v>
      </c>
      <c r="M220">
        <v>84</v>
      </c>
    </row>
    <row r="221" spans="1:13" ht="12.75">
      <c r="A221" s="1" t="str">
        <f>INDEX(Data!B$21:B$220,Graph!M221)</f>
        <v>Western Sahara</v>
      </c>
      <c r="B221" s="1">
        <f t="shared" si="30"/>
        <v>95.55049862019328</v>
      </c>
      <c r="C221" s="1">
        <f t="shared" si="31"/>
        <v>5675.6984999999995</v>
      </c>
      <c r="D221" s="1">
        <f t="shared" si="32"/>
        <v>5675.834999999999</v>
      </c>
      <c r="E221" s="1">
        <f t="shared" si="33"/>
        <v>95550200.04373546</v>
      </c>
      <c r="F221" s="1">
        <f t="shared" si="36"/>
        <v>176</v>
      </c>
      <c r="G221" s="3">
        <f t="shared" si="37"/>
        <v>5675.6984999999995</v>
      </c>
      <c r="H221" s="1">
        <f>INDEX(Data!F$21:F$220,Graph!M221)</f>
        <v>95.55049862019328</v>
      </c>
      <c r="I221" s="1">
        <f>INDEX(Data!G$21:G$220,Graph!M221)</f>
        <v>0.273</v>
      </c>
      <c r="J221">
        <f t="shared" si="34"/>
        <v>0.1365</v>
      </c>
      <c r="K221" s="1">
        <f t="shared" si="35"/>
        <v>-0.02342044192110393</v>
      </c>
      <c r="L221">
        <v>3</v>
      </c>
      <c r="M221">
        <v>200</v>
      </c>
    </row>
    <row r="222" spans="1:13" ht="12.75">
      <c r="A222" s="1" t="str">
        <f>INDEX(Data!B$21:B$220,Graph!M222)</f>
        <v>Samoa</v>
      </c>
      <c r="B222" s="1">
        <f t="shared" si="30"/>
        <v>0.504832781231565</v>
      </c>
      <c r="C222" s="1">
        <f t="shared" si="31"/>
        <v>1740.0120000000006</v>
      </c>
      <c r="D222" s="1">
        <f t="shared" si="32"/>
        <v>1740.1120000000005</v>
      </c>
      <c r="E222" s="1">
        <f t="shared" si="33"/>
        <v>504075.0320406327</v>
      </c>
      <c r="F222" s="1">
        <f t="shared" si="36"/>
        <v>47</v>
      </c>
      <c r="G222" s="3">
        <f t="shared" si="37"/>
        <v>1740.0120000000006</v>
      </c>
      <c r="H222" s="1">
        <f>INDEX(Data!F$21:F$220,Graph!M222)</f>
        <v>0.504832781231565</v>
      </c>
      <c r="I222" s="1">
        <f>INDEX(Data!G$21:G$220,Graph!M222)</f>
        <v>0.2</v>
      </c>
      <c r="J222">
        <f t="shared" si="34"/>
        <v>0.1</v>
      </c>
      <c r="K222" s="1">
        <f t="shared" si="35"/>
        <v>-0.013196675345377606</v>
      </c>
      <c r="L222">
        <v>5</v>
      </c>
      <c r="M222">
        <v>75</v>
      </c>
    </row>
    <row r="223" spans="1:13" ht="12.75">
      <c r="A223" s="1" t="str">
        <f>INDEX(Data!B$21:B$220,Graph!M223)</f>
        <v>Sao Tome and Principe</v>
      </c>
      <c r="B223" s="1">
        <f t="shared" si="30"/>
        <v>374.48233161415516</v>
      </c>
      <c r="C223" s="1">
        <f t="shared" si="31"/>
        <v>6237.173999999998</v>
      </c>
      <c r="D223" s="1">
        <f t="shared" si="32"/>
        <v>6237.2739999999985</v>
      </c>
      <c r="E223" s="1">
        <f t="shared" si="33"/>
        <v>374482123.03204066</v>
      </c>
      <c r="F223" s="1">
        <f t="shared" si="36"/>
        <v>199</v>
      </c>
      <c r="G223" s="3">
        <f t="shared" si="37"/>
        <v>6237.173999999998</v>
      </c>
      <c r="H223" s="1">
        <f>INDEX(Data!F$21:F$220,Graph!M223)</f>
        <v>374.48233161415516</v>
      </c>
      <c r="I223" s="1">
        <f>INDEX(Data!G$21:G$220,Graph!M223)</f>
        <v>0.2</v>
      </c>
      <c r="J223">
        <f t="shared" si="34"/>
        <v>0.1</v>
      </c>
      <c r="K223" s="1">
        <f t="shared" si="35"/>
        <v>-330.97835405167615</v>
      </c>
      <c r="L223">
        <v>1</v>
      </c>
      <c r="M223">
        <v>123</v>
      </c>
    </row>
    <row r="224" spans="1:13" ht="12.75">
      <c r="A224" s="1" t="str">
        <f>INDEX(Data!B$21:B$220,Graph!M224)</f>
        <v>Vanuatu</v>
      </c>
      <c r="B224" s="1">
        <f t="shared" si="30"/>
        <v>0.021558287131249364</v>
      </c>
      <c r="C224" s="1">
        <f t="shared" si="31"/>
        <v>61.92500000000001</v>
      </c>
      <c r="D224" s="1">
        <f t="shared" si="32"/>
        <v>62.02500000000001</v>
      </c>
      <c r="E224" s="1">
        <f t="shared" si="33"/>
        <v>21129.03204063265</v>
      </c>
      <c r="F224" s="1">
        <f t="shared" si="36"/>
        <v>25</v>
      </c>
      <c r="G224" s="3">
        <f t="shared" si="37"/>
        <v>61.92500000000001</v>
      </c>
      <c r="H224" s="1">
        <f>INDEX(Data!F$21:F$220,Graph!M224)</f>
        <v>0.021558287131249364</v>
      </c>
      <c r="I224" s="1">
        <f>INDEX(Data!G$21:G$220,Graph!M224)</f>
        <v>0.2</v>
      </c>
      <c r="J224">
        <f t="shared" si="34"/>
        <v>0.1</v>
      </c>
      <c r="K224" s="1">
        <f t="shared" si="35"/>
        <v>-0.00908502508315169</v>
      </c>
      <c r="L224">
        <v>5</v>
      </c>
      <c r="M224">
        <v>129</v>
      </c>
    </row>
    <row r="225" spans="1:13" ht="12.75">
      <c r="A225" s="1" t="str">
        <f>INDEX(Data!B$21:B$220,Graph!M225)</f>
        <v>Micronesia (F States of)</v>
      </c>
      <c r="B225" s="1">
        <f t="shared" si="30"/>
        <v>0.8393739323145112</v>
      </c>
      <c r="C225" s="1">
        <f t="shared" si="31"/>
        <v>2728.252000000001</v>
      </c>
      <c r="D225" s="1">
        <f t="shared" si="32"/>
        <v>2728.306000000001</v>
      </c>
      <c r="E225" s="1">
        <f t="shared" si="33"/>
        <v>839189.0173019416</v>
      </c>
      <c r="F225" s="1">
        <f t="shared" si="36"/>
        <v>73</v>
      </c>
      <c r="G225" s="3">
        <f t="shared" si="37"/>
        <v>2728.252000000001</v>
      </c>
      <c r="H225" s="1">
        <f>INDEX(Data!F$21:F$220,Graph!M225)</f>
        <v>0.8393739323145112</v>
      </c>
      <c r="I225" s="1">
        <f>INDEX(Data!G$21:G$220,Graph!M225)</f>
        <v>0.108</v>
      </c>
      <c r="J225">
        <f t="shared" si="34"/>
        <v>0.054</v>
      </c>
      <c r="K225" s="1">
        <f t="shared" si="35"/>
        <v>-0.030315307267987812</v>
      </c>
      <c r="L225">
        <v>5</v>
      </c>
      <c r="M225">
        <v>189</v>
      </c>
    </row>
    <row r="226" spans="1:13" ht="12.75">
      <c r="A226" s="1" t="str">
        <f>INDEX(Data!B$21:B$220,Graph!M226)</f>
        <v>Antigua &amp; Barbuda</v>
      </c>
      <c r="B226" s="1">
        <f t="shared" si="30"/>
        <v>5.775025799793601</v>
      </c>
      <c r="C226" s="1">
        <f t="shared" si="31"/>
        <v>3605.461</v>
      </c>
      <c r="D226" s="1">
        <f t="shared" si="32"/>
        <v>3605.511</v>
      </c>
      <c r="E226" s="1">
        <f t="shared" si="33"/>
        <v>5775055.016020317</v>
      </c>
      <c r="F226" s="1">
        <f t="shared" si="36"/>
        <v>130</v>
      </c>
      <c r="G226" s="3">
        <f t="shared" si="37"/>
        <v>3605.461</v>
      </c>
      <c r="H226" s="1">
        <f>INDEX(Data!F$21:F$220,Graph!M226)</f>
        <v>5.775025799793601</v>
      </c>
      <c r="I226" s="1">
        <f>INDEX(Data!G$21:G$220,Graph!M226)</f>
        <v>0.1</v>
      </c>
      <c r="J226">
        <f t="shared" si="34"/>
        <v>0.05</v>
      </c>
      <c r="K226" s="1">
        <f t="shared" si="35"/>
        <v>-0.0033186695105928976</v>
      </c>
      <c r="L226">
        <v>8</v>
      </c>
      <c r="M226">
        <v>55</v>
      </c>
    </row>
    <row r="227" spans="1:13" ht="12.75">
      <c r="A227" s="1" t="str">
        <f>INDEX(Data!B$21:B$220,Graph!M227)</f>
        <v>Dominica</v>
      </c>
      <c r="B227" s="1">
        <f t="shared" si="30"/>
        <v>0</v>
      </c>
      <c r="C227" s="1">
        <f t="shared" si="31"/>
        <v>38.99200000000001</v>
      </c>
      <c r="D227" s="1">
        <f t="shared" si="32"/>
        <v>39.04200000000001</v>
      </c>
      <c r="E227" s="1">
        <f t="shared" si="33"/>
        <v>95.01602031632434</v>
      </c>
      <c r="F227" s="1">
        <f t="shared" si="36"/>
        <v>17</v>
      </c>
      <c r="G227" s="3">
        <f t="shared" si="37"/>
        <v>38.99200000000001</v>
      </c>
      <c r="H227" s="1">
        <f>INDEX(Data!F$21:F$220,Graph!M227)</f>
        <v>0</v>
      </c>
      <c r="I227" s="1">
        <f>INDEX(Data!G$21:G$220,Graph!M227)</f>
        <v>0.1</v>
      </c>
      <c r="J227">
        <f t="shared" si="34"/>
        <v>0.05</v>
      </c>
      <c r="K227" s="1">
        <f t="shared" si="35"/>
        <v>0</v>
      </c>
      <c r="L227">
        <v>8</v>
      </c>
      <c r="M227">
        <v>95</v>
      </c>
    </row>
    <row r="228" spans="1:13" ht="12.75">
      <c r="A228" s="1" t="str">
        <f>INDEX(Data!B$21:B$220,Graph!M228)</f>
        <v>Grenada</v>
      </c>
      <c r="B228" s="1">
        <f t="shared" si="30"/>
        <v>0</v>
      </c>
      <c r="C228" s="1">
        <f t="shared" si="31"/>
        <v>38.89200000000001</v>
      </c>
      <c r="D228" s="1">
        <f t="shared" si="32"/>
        <v>38.94200000000001</v>
      </c>
      <c r="E228" s="1">
        <f t="shared" si="33"/>
        <v>93.01602031632434</v>
      </c>
      <c r="F228" s="1">
        <f t="shared" si="36"/>
        <v>16</v>
      </c>
      <c r="G228" s="3">
        <f t="shared" si="37"/>
        <v>38.89200000000001</v>
      </c>
      <c r="H228" s="1">
        <f>INDEX(Data!F$21:F$220,Graph!M228)</f>
        <v>0</v>
      </c>
      <c r="I228" s="1">
        <f>INDEX(Data!G$21:G$220,Graph!M228)</f>
        <v>0.1</v>
      </c>
      <c r="J228">
        <f t="shared" si="34"/>
        <v>0.05</v>
      </c>
      <c r="K228" s="1">
        <f t="shared" si="35"/>
        <v>0</v>
      </c>
      <c r="L228">
        <v>8</v>
      </c>
      <c r="M228">
        <v>93</v>
      </c>
    </row>
    <row r="229" spans="1:13" ht="12.75">
      <c r="A229" s="1" t="str">
        <f>INDEX(Data!B$21:B$220,Graph!M229)</f>
        <v>Saint Lucia</v>
      </c>
      <c r="B229" s="1">
        <f t="shared" si="30"/>
        <v>2.782225645391221</v>
      </c>
      <c r="C229" s="1">
        <f t="shared" si="31"/>
        <v>3233.8379999999997</v>
      </c>
      <c r="D229" s="1">
        <f t="shared" si="32"/>
        <v>3233.888</v>
      </c>
      <c r="E229" s="1">
        <f t="shared" si="33"/>
        <v>2782071.016020316</v>
      </c>
      <c r="F229" s="1">
        <f t="shared" si="36"/>
        <v>111</v>
      </c>
      <c r="G229" s="3">
        <f t="shared" si="37"/>
        <v>3233.8379999999997</v>
      </c>
      <c r="H229" s="1">
        <f>INDEX(Data!F$21:F$220,Graph!M229)</f>
        <v>2.782225645391221</v>
      </c>
      <c r="I229" s="1">
        <f>INDEX(Data!G$21:G$220,Graph!M229)</f>
        <v>0.1</v>
      </c>
      <c r="J229">
        <f t="shared" si="34"/>
        <v>0.05</v>
      </c>
      <c r="K229" s="1">
        <f t="shared" si="35"/>
        <v>-0.10236863807959162</v>
      </c>
      <c r="L229">
        <v>8</v>
      </c>
      <c r="M229">
        <v>71</v>
      </c>
    </row>
    <row r="230" spans="1:13" ht="12.75">
      <c r="A230" s="1" t="str">
        <f>INDEX(Data!B$21:B$220,Graph!M230)</f>
        <v>Saint Vincent &amp; Grenads.</v>
      </c>
      <c r="B230" s="1">
        <f t="shared" si="30"/>
        <v>0</v>
      </c>
      <c r="C230" s="1">
        <f t="shared" si="31"/>
        <v>30.492000000000004</v>
      </c>
      <c r="D230" s="1">
        <f t="shared" si="32"/>
        <v>30.542000000000005</v>
      </c>
      <c r="E230" s="1">
        <f t="shared" si="33"/>
        <v>87.01602031632434</v>
      </c>
      <c r="F230" s="1">
        <f t="shared" si="36"/>
        <v>14</v>
      </c>
      <c r="G230" s="3">
        <f t="shared" si="37"/>
        <v>30.492000000000004</v>
      </c>
      <c r="H230" s="1">
        <f>INDEX(Data!F$21:F$220,Graph!M230)</f>
        <v>0</v>
      </c>
      <c r="I230" s="1">
        <f>INDEX(Data!G$21:G$220,Graph!M230)</f>
        <v>0.1</v>
      </c>
      <c r="J230">
        <f t="shared" si="34"/>
        <v>0.05</v>
      </c>
      <c r="K230" s="1">
        <f t="shared" si="35"/>
        <v>0</v>
      </c>
      <c r="L230">
        <v>8</v>
      </c>
      <c r="M230">
        <v>87</v>
      </c>
    </row>
    <row r="231" spans="1:13" ht="12.75">
      <c r="A231" s="1" t="str">
        <f>INDEX(Data!B$21:B$220,Graph!M231)</f>
        <v>Seychelles</v>
      </c>
      <c r="B231" s="1">
        <f t="shared" si="30"/>
        <v>0</v>
      </c>
      <c r="C231" s="1">
        <f t="shared" si="31"/>
        <v>19.25</v>
      </c>
      <c r="D231" s="1">
        <f t="shared" si="32"/>
        <v>19.3</v>
      </c>
      <c r="E231" s="1">
        <f t="shared" si="33"/>
        <v>35.01602031632435</v>
      </c>
      <c r="F231" s="1">
        <f t="shared" si="36"/>
        <v>8</v>
      </c>
      <c r="G231" s="3">
        <f t="shared" si="37"/>
        <v>19.25</v>
      </c>
      <c r="H231" s="1">
        <f>INDEX(Data!F$21:F$220,Graph!M231)</f>
        <v>0</v>
      </c>
      <c r="I231" s="1">
        <f>INDEX(Data!G$21:G$220,Graph!M231)</f>
        <v>0.1</v>
      </c>
      <c r="J231">
        <f t="shared" si="34"/>
        <v>0.05</v>
      </c>
      <c r="K231" s="1">
        <f t="shared" si="35"/>
        <v>0</v>
      </c>
      <c r="L231">
        <v>2</v>
      </c>
      <c r="M231">
        <v>35</v>
      </c>
    </row>
    <row r="232" spans="1:13" ht="12.75">
      <c r="A232" s="1" t="str">
        <f>INDEX(Data!B$21:B$220,Graph!M232)</f>
        <v>Tonga</v>
      </c>
      <c r="B232" s="1">
        <f t="shared" si="30"/>
        <v>0.738183697549464</v>
      </c>
      <c r="C232" s="1">
        <f t="shared" si="31"/>
        <v>2700.848000000001</v>
      </c>
      <c r="D232" s="1">
        <f t="shared" si="32"/>
        <v>2700.898000000001</v>
      </c>
      <c r="E232" s="1">
        <f t="shared" si="33"/>
        <v>738063.0160203164</v>
      </c>
      <c r="F232" s="1">
        <f t="shared" si="36"/>
        <v>68</v>
      </c>
      <c r="G232" s="3">
        <f t="shared" si="37"/>
        <v>2700.848000000001</v>
      </c>
      <c r="H232" s="1">
        <f>INDEX(Data!F$21:F$220,Graph!M232)</f>
        <v>0.738183697549464</v>
      </c>
      <c r="I232" s="1">
        <f>INDEX(Data!G$21:G$220,Graph!M232)</f>
        <v>0.1</v>
      </c>
      <c r="J232">
        <f t="shared" si="34"/>
        <v>0.05</v>
      </c>
      <c r="K232" s="1">
        <f t="shared" si="35"/>
        <v>-0.039243306096438</v>
      </c>
      <c r="L232">
        <v>5</v>
      </c>
      <c r="M232">
        <v>63</v>
      </c>
    </row>
    <row r="233" spans="1:13" ht="12.75">
      <c r="A233" s="1" t="str">
        <f>INDEX(Data!B$21:B$220,Graph!M233)</f>
        <v>Kiribati</v>
      </c>
      <c r="B233" s="1">
        <f t="shared" si="30"/>
        <v>0</v>
      </c>
      <c r="C233" s="1">
        <f t="shared" si="31"/>
        <v>44.28550000000001</v>
      </c>
      <c r="D233" s="1">
        <f t="shared" si="32"/>
        <v>44.329000000000015</v>
      </c>
      <c r="E233" s="1">
        <f t="shared" si="33"/>
        <v>185.0139376752022</v>
      </c>
      <c r="F233" s="1">
        <f t="shared" si="36"/>
        <v>19</v>
      </c>
      <c r="G233" s="3">
        <f t="shared" si="37"/>
        <v>44.28550000000001</v>
      </c>
      <c r="H233" s="1">
        <f>INDEX(Data!F$21:F$220,Graph!M233)</f>
        <v>0</v>
      </c>
      <c r="I233" s="1">
        <f>INDEX(Data!G$21:G$220,Graph!M233)</f>
        <v>0.087</v>
      </c>
      <c r="J233">
        <f t="shared" si="34"/>
        <v>0.0435</v>
      </c>
      <c r="K233" s="1">
        <f t="shared" si="35"/>
        <v>0</v>
      </c>
      <c r="L233">
        <v>5</v>
      </c>
      <c r="M233">
        <v>185</v>
      </c>
    </row>
    <row r="234" spans="1:13" ht="12.75">
      <c r="A234" s="1" t="str">
        <f>INDEX(Data!B$21:B$220,Graph!M234)</f>
        <v>Andorra</v>
      </c>
      <c r="B234" s="1">
        <f t="shared" si="30"/>
        <v>0.4655466558713819</v>
      </c>
      <c r="C234" s="1">
        <f t="shared" si="31"/>
        <v>1626.1775000000007</v>
      </c>
      <c r="D234" s="1">
        <f t="shared" si="32"/>
        <v>1626.2120000000007</v>
      </c>
      <c r="E234" s="1">
        <f t="shared" si="33"/>
        <v>465179.0110540183</v>
      </c>
      <c r="F234" s="1">
        <f t="shared" si="36"/>
        <v>44</v>
      </c>
      <c r="G234" s="3">
        <f t="shared" si="37"/>
        <v>1626.1775000000007</v>
      </c>
      <c r="H234" s="1">
        <f>INDEX(Data!F$21:F$220,Graph!M234)</f>
        <v>0.4655466558713819</v>
      </c>
      <c r="I234" s="1">
        <f>INDEX(Data!G$21:G$220,Graph!M234)</f>
        <v>0.069</v>
      </c>
      <c r="J234">
        <f t="shared" si="34"/>
        <v>0.0345</v>
      </c>
      <c r="K234" s="1">
        <f t="shared" si="35"/>
        <v>-0.015242776661627044</v>
      </c>
      <c r="L234">
        <v>11</v>
      </c>
      <c r="M234">
        <v>179</v>
      </c>
    </row>
    <row r="235" spans="1:13" ht="12.75">
      <c r="A235" s="1" t="str">
        <f>INDEX(Data!B$21:B$220,Graph!M235)</f>
        <v>Marshall Islands</v>
      </c>
      <c r="B235" s="1">
        <f t="shared" si="30"/>
        <v>1.8245386114401438</v>
      </c>
      <c r="C235" s="1">
        <f t="shared" si="31"/>
        <v>3063.1519999999996</v>
      </c>
      <c r="D235" s="1">
        <f t="shared" si="32"/>
        <v>3063.1779999999994</v>
      </c>
      <c r="E235" s="1">
        <f t="shared" si="33"/>
        <v>1824188.0083305645</v>
      </c>
      <c r="F235" s="1">
        <f t="shared" si="36"/>
        <v>100</v>
      </c>
      <c r="G235" s="3">
        <f t="shared" si="37"/>
        <v>3063.1519999999996</v>
      </c>
      <c r="H235" s="1">
        <f>INDEX(Data!F$21:F$220,Graph!M235)</f>
        <v>1.8245386114401438</v>
      </c>
      <c r="I235" s="1">
        <f>INDEX(Data!G$21:G$220,Graph!M235)</f>
        <v>0.052</v>
      </c>
      <c r="J235">
        <f t="shared" si="34"/>
        <v>0.026</v>
      </c>
      <c r="K235" s="1">
        <f t="shared" si="35"/>
        <v>-0.06381661459514554</v>
      </c>
      <c r="L235">
        <v>5</v>
      </c>
      <c r="M235">
        <v>188</v>
      </c>
    </row>
    <row r="236" spans="1:13" ht="12.75">
      <c r="A236" s="1" t="str">
        <f>INDEX(Data!B$21:B$220,Graph!M236)</f>
        <v>Greenland</v>
      </c>
      <c r="B236" s="1">
        <f t="shared" si="30"/>
        <v>0.6154234127787022</v>
      </c>
      <c r="C236" s="1">
        <f t="shared" si="31"/>
        <v>2082.6390000000006</v>
      </c>
      <c r="D236" s="1">
        <f t="shared" si="32"/>
        <v>2082.6640000000007</v>
      </c>
      <c r="E236" s="1">
        <f t="shared" si="33"/>
        <v>615182.0080101581</v>
      </c>
      <c r="F236" s="1">
        <f t="shared" si="36"/>
        <v>57</v>
      </c>
      <c r="G236" s="3">
        <f t="shared" si="37"/>
        <v>2082.6390000000006</v>
      </c>
      <c r="H236" s="1">
        <f>INDEX(Data!F$21:F$220,Graph!M236)</f>
        <v>0.6154234127787022</v>
      </c>
      <c r="I236" s="1">
        <f>INDEX(Data!G$21:G$220,Graph!M236)</f>
        <v>0.05</v>
      </c>
      <c r="J236">
        <f t="shared" si="34"/>
        <v>0.025</v>
      </c>
      <c r="K236" s="1">
        <f t="shared" si="35"/>
        <v>-0.004703143246286179</v>
      </c>
      <c r="L236">
        <v>10</v>
      </c>
      <c r="M236">
        <v>182</v>
      </c>
    </row>
    <row r="237" spans="1:13" ht="12.75">
      <c r="A237" s="1" t="str">
        <f>INDEX(Data!B$21:B$220,Graph!M237)</f>
        <v>Saint Kitts &amp; Nevis</v>
      </c>
      <c r="B237" s="1">
        <f t="shared" si="30"/>
        <v>0</v>
      </c>
      <c r="C237" s="1">
        <f t="shared" si="31"/>
        <v>19.321</v>
      </c>
      <c r="D237" s="1">
        <f t="shared" si="32"/>
        <v>19.342000000000002</v>
      </c>
      <c r="E237" s="1">
        <f t="shared" si="33"/>
        <v>39.00672853285623</v>
      </c>
      <c r="F237" s="1">
        <f t="shared" si="36"/>
        <v>9</v>
      </c>
      <c r="G237" s="3">
        <f t="shared" si="37"/>
        <v>19.321</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0</v>
      </c>
      <c r="C238" s="1">
        <f t="shared" si="31"/>
        <v>44.34600000000001</v>
      </c>
      <c r="D238" s="1">
        <f t="shared" si="32"/>
        <v>44.363000000000014</v>
      </c>
      <c r="E238" s="1">
        <f t="shared" si="33"/>
        <v>190.00544690755027</v>
      </c>
      <c r="F238" s="1">
        <f t="shared" si="36"/>
        <v>20</v>
      </c>
      <c r="G238" s="3">
        <f t="shared" si="37"/>
        <v>44.34600000000001</v>
      </c>
      <c r="H238" s="1">
        <f>INDEX(Data!F$21:F$220,Graph!M238)</f>
        <v>0</v>
      </c>
      <c r="I238" s="1">
        <f>INDEX(Data!G$21:G$220,Graph!M238)</f>
        <v>0.034</v>
      </c>
      <c r="J238">
        <f t="shared" si="34"/>
        <v>0.017</v>
      </c>
      <c r="K238" s="1">
        <f t="shared" si="35"/>
        <v>0</v>
      </c>
      <c r="L238">
        <v>11</v>
      </c>
      <c r="M238">
        <v>190</v>
      </c>
    </row>
    <row r="239" spans="1:13" ht="12.75">
      <c r="A239" s="1" t="str">
        <f>INDEX(Data!B$21:B$220,Graph!M239)</f>
        <v>Liechtenstein</v>
      </c>
      <c r="B239" s="1">
        <f t="shared" si="30"/>
        <v>0.6201265560249883</v>
      </c>
      <c r="C239" s="1">
        <f t="shared" si="31"/>
        <v>2082.6815000000006</v>
      </c>
      <c r="D239" s="1">
        <f t="shared" si="32"/>
        <v>2082.698000000001</v>
      </c>
      <c r="E239" s="1">
        <f t="shared" si="33"/>
        <v>620187.0052867044</v>
      </c>
      <c r="F239" s="1">
        <f aca="true" t="shared" si="38" ref="F239:F246">RANK(E239,E$47:E$246,1)</f>
        <v>59</v>
      </c>
      <c r="G239" s="3">
        <f aca="true" t="shared" si="39" ref="G239:G246">C239</f>
        <v>2082.6815000000006</v>
      </c>
      <c r="H239" s="1">
        <f>INDEX(Data!F$21:F$220,Graph!M239)</f>
        <v>0.6201265560249883</v>
      </c>
      <c r="I239" s="1">
        <f>INDEX(Data!G$21:G$220,Graph!M239)</f>
        <v>0.033</v>
      </c>
      <c r="J239">
        <f t="shared" si="34"/>
        <v>0.0165</v>
      </c>
      <c r="K239" s="1">
        <f t="shared" si="35"/>
        <v>-0.02174998307868148</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44.376500000000014</v>
      </c>
      <c r="D240" s="1">
        <f aca="true" t="shared" si="42" ref="D240:D246">C240+J240</f>
        <v>44.390000000000015</v>
      </c>
      <c r="E240" s="1">
        <f aca="true" t="shared" si="43" ref="E240:E247">1000*(INT(1000*H240)+I240/I$248)+M240</f>
        <v>195.00432548540758</v>
      </c>
      <c r="F240" s="1">
        <f t="shared" si="38"/>
        <v>21</v>
      </c>
      <c r="G240" s="3">
        <f t="shared" si="39"/>
        <v>44.376500000000014</v>
      </c>
      <c r="H240" s="1">
        <f>INDEX(Data!F$21:F$220,Graph!M240)</f>
        <v>0</v>
      </c>
      <c r="I240" s="1">
        <f>INDEX(Data!G$21:G$220,Graph!M240)</f>
        <v>0.027</v>
      </c>
      <c r="J240">
        <f aca="true" t="shared" si="44" ref="J240:J246">I240/2</f>
        <v>0.0135</v>
      </c>
      <c r="K240" s="1">
        <f aca="true" t="shared" si="45" ref="K240:K246">IF(F240=200,0,B240-VLOOKUP(F240+1,F$47:H$246,3,FALSE))</f>
        <v>0</v>
      </c>
      <c r="L240">
        <v>11</v>
      </c>
      <c r="M240">
        <v>195</v>
      </c>
    </row>
    <row r="241" spans="1:13" ht="12.75">
      <c r="A241" s="1" t="str">
        <f>INDEX(Data!B$21:B$220,Graph!M241)</f>
        <v>Palau</v>
      </c>
      <c r="B241" s="1">
        <f t="shared" si="40"/>
        <v>1.210882997807455</v>
      </c>
      <c r="C241" s="1">
        <f t="shared" si="41"/>
        <v>2878.3160000000003</v>
      </c>
      <c r="D241" s="1">
        <f t="shared" si="42"/>
        <v>2878.3260000000005</v>
      </c>
      <c r="E241" s="1">
        <f t="shared" si="43"/>
        <v>1210193.0032040633</v>
      </c>
      <c r="F241" s="1">
        <f t="shared" si="38"/>
        <v>85</v>
      </c>
      <c r="G241" s="3">
        <f t="shared" si="39"/>
        <v>2878.3160000000003</v>
      </c>
      <c r="H241" s="1">
        <f>INDEX(Data!F$21:F$220,Graph!M241)</f>
        <v>1.210882997807455</v>
      </c>
      <c r="I241" s="1">
        <f>INDEX(Data!G$21:G$220,Graph!M241)</f>
        <v>0.02</v>
      </c>
      <c r="J241">
        <f t="shared" si="44"/>
        <v>0.01</v>
      </c>
      <c r="K241" s="1">
        <f t="shared" si="45"/>
        <v>-0.04907994354534617</v>
      </c>
      <c r="L241">
        <v>5</v>
      </c>
      <c r="M241">
        <v>193</v>
      </c>
    </row>
    <row r="242" spans="1:13" ht="12.75">
      <c r="A242" s="1" t="str">
        <f>INDEX(Data!B$21:B$220,Graph!M242)</f>
        <v>Cook Islands</v>
      </c>
      <c r="B242" s="1">
        <f t="shared" si="40"/>
        <v>0.22943297279580466</v>
      </c>
      <c r="C242" s="1">
        <f t="shared" si="41"/>
        <v>1456.4340000000004</v>
      </c>
      <c r="D242" s="1">
        <f t="shared" si="42"/>
        <v>1456.4430000000004</v>
      </c>
      <c r="E242" s="1">
        <f t="shared" si="43"/>
        <v>229180.00288365694</v>
      </c>
      <c r="F242" s="1">
        <f t="shared" si="38"/>
        <v>33</v>
      </c>
      <c r="G242" s="3">
        <f t="shared" si="39"/>
        <v>1456.4340000000004</v>
      </c>
      <c r="H242" s="1">
        <f>INDEX(Data!F$21:F$220,Graph!M242)</f>
        <v>0.22943297279580466</v>
      </c>
      <c r="I242" s="1">
        <f>INDEX(Data!G$21:G$220,Graph!M242)</f>
        <v>0.018</v>
      </c>
      <c r="J242">
        <f t="shared" si="44"/>
        <v>0.009</v>
      </c>
      <c r="K242" s="1">
        <f t="shared" si="45"/>
        <v>-0.03291341648941648</v>
      </c>
      <c r="L242">
        <v>5</v>
      </c>
      <c r="M242">
        <v>180</v>
      </c>
    </row>
    <row r="243" spans="1:13" ht="12.75">
      <c r="A243" s="1" t="str">
        <f>INDEX(Data!B$21:B$220,Graph!M243)</f>
        <v>Nauru</v>
      </c>
      <c r="B243" s="1">
        <f t="shared" si="40"/>
        <v>3.963032581453634</v>
      </c>
      <c r="C243" s="1">
        <f t="shared" si="41"/>
        <v>3490.4044999999996</v>
      </c>
      <c r="D243" s="1">
        <f t="shared" si="42"/>
        <v>3490.4109999999996</v>
      </c>
      <c r="E243" s="1">
        <f t="shared" si="43"/>
        <v>3963191.0020826412</v>
      </c>
      <c r="F243" s="1">
        <f t="shared" si="38"/>
        <v>121</v>
      </c>
      <c r="G243" s="3">
        <f t="shared" si="39"/>
        <v>3490.4044999999996</v>
      </c>
      <c r="H243" s="1">
        <f>INDEX(Data!F$21:F$220,Graph!M243)</f>
        <v>3.963032581453634</v>
      </c>
      <c r="I243" s="1">
        <f>INDEX(Data!G$21:G$220,Graph!M243)</f>
        <v>0.013</v>
      </c>
      <c r="J243">
        <f t="shared" si="44"/>
        <v>0.0065</v>
      </c>
      <c r="K243" s="1">
        <f t="shared" si="45"/>
        <v>-0.1819037930668035</v>
      </c>
      <c r="L243">
        <v>5</v>
      </c>
      <c r="M243">
        <v>191</v>
      </c>
    </row>
    <row r="244" spans="1:13" ht="12.75">
      <c r="A244" s="1" t="str">
        <f>INDEX(Data!B$21:B$220,Graph!M244)</f>
        <v>Tuvalu</v>
      </c>
      <c r="B244" s="1">
        <f t="shared" si="40"/>
        <v>2.063825721383528</v>
      </c>
      <c r="C244" s="1">
        <f t="shared" si="41"/>
        <v>3082.1829999999995</v>
      </c>
      <c r="D244" s="1">
        <f t="shared" si="42"/>
        <v>3082.1879999999996</v>
      </c>
      <c r="E244" s="1">
        <f t="shared" si="43"/>
        <v>2063199.0016020318</v>
      </c>
      <c r="F244" s="1">
        <f t="shared" si="38"/>
        <v>103</v>
      </c>
      <c r="G244" s="3">
        <f t="shared" si="39"/>
        <v>3082.1829999999995</v>
      </c>
      <c r="H244" s="1">
        <f>INDEX(Data!F$21:F$220,Graph!M244)</f>
        <v>2.063825721383528</v>
      </c>
      <c r="I244" s="1">
        <f>INDEX(Data!G$21:G$220,Graph!M244)</f>
        <v>0.01</v>
      </c>
      <c r="J244">
        <f t="shared" si="44"/>
        <v>0.005</v>
      </c>
      <c r="K244" s="1">
        <f t="shared" si="45"/>
        <v>-0.08397788217120805</v>
      </c>
      <c r="L244">
        <v>5</v>
      </c>
      <c r="M244">
        <v>199</v>
      </c>
    </row>
    <row r="245" spans="1:13" ht="12.75">
      <c r="A245" s="1" t="str">
        <f>INDEX(Data!B$21:B$220,Graph!M245)</f>
        <v>Niue</v>
      </c>
      <c r="B245" s="1">
        <f t="shared" si="40"/>
        <v>0.5180294565769427</v>
      </c>
      <c r="C245" s="1">
        <f t="shared" si="41"/>
        <v>1740.1130000000007</v>
      </c>
      <c r="D245" s="1">
        <f t="shared" si="42"/>
        <v>1740.1140000000007</v>
      </c>
      <c r="E245" s="1">
        <f t="shared" si="43"/>
        <v>518192.00032040634</v>
      </c>
      <c r="F245" s="1">
        <f t="shared" si="38"/>
        <v>48</v>
      </c>
      <c r="G245" s="3">
        <f t="shared" si="39"/>
        <v>1740.1130000000007</v>
      </c>
      <c r="H245" s="1">
        <f>INDEX(Data!F$21:F$220,Graph!M245)</f>
        <v>0.5180294565769427</v>
      </c>
      <c r="I245" s="1">
        <f>INDEX(Data!G$21:G$220,Graph!M245)</f>
        <v>0.002</v>
      </c>
      <c r="J245">
        <f t="shared" si="44"/>
        <v>0.001</v>
      </c>
      <c r="K245" s="1">
        <f t="shared" si="45"/>
        <v>-0.0359039275324583</v>
      </c>
      <c r="L245">
        <v>5</v>
      </c>
      <c r="M245">
        <v>192</v>
      </c>
    </row>
    <row r="246" spans="1:13" ht="12.75">
      <c r="A246" s="1" t="str">
        <f>INDEX(Data!B$21:B$220,Graph!M246)</f>
        <v>Holy See</v>
      </c>
      <c r="B246" s="1">
        <f t="shared" si="40"/>
        <v>0.6201265560249883</v>
      </c>
      <c r="C246" s="1">
        <f t="shared" si="41"/>
        <v>2082.6645000000008</v>
      </c>
      <c r="D246" s="1">
        <f t="shared" si="42"/>
        <v>2082.665000000001</v>
      </c>
      <c r="E246" s="1">
        <f t="shared" si="43"/>
        <v>620183.0001602032</v>
      </c>
      <c r="F246" s="1">
        <f t="shared" si="38"/>
        <v>58</v>
      </c>
      <c r="G246" s="3">
        <f t="shared" si="39"/>
        <v>2082.6645000000008</v>
      </c>
      <c r="H246" s="1">
        <f>INDEX(Data!F$21:F$220,Graph!M246)</f>
        <v>0.6201265560249883</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2009-09-08T13:46:35Z</dcterms:modified>
  <cp:category/>
  <cp:version/>
  <cp:contentType/>
  <cp:contentStatus/>
</cp:coreProperties>
</file>