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Note missing data estimated using regional average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<sst xmlns="http://schemas.openxmlformats.org/spreadsheetml/2006/main" count="2593" uniqueCount="793">
  <si>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</si>
  <si>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</si>
  <si>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</si>
  <si>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</si>
  <si>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</si>
  <si>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</si>
  <si>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</si>
  <si>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</si>
  <si>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</si>
  <si>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</si>
  <si>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</si>
  <si>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</si>
  <si>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</si>
  <si>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</si>
  <si>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</si>
  <si>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</si>
  <si>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</si>
  <si>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</si>
  <si>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</si>
  <si>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</si>
  <si>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</si>
  <si>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</si>
  <si>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</si>
  <si>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</si>
  <si>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</si>
  <si>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</si>
  <si>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</si>
  <si>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</si>
  <si>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</si>
  <si>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</si>
  <si>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</si>
  <si>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</si>
  <si>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</si>
  <si>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</si>
  <si>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</si>
  <si>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</si>
  <si>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</si>
  <si>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</si>
  <si>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</si>
  <si>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</si>
  <si>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</si>
  <si>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</si>
  <si>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</si>
  <si>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</si>
  <si>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</si>
  <si>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</si>
  <si>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</si>
  <si>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</si>
  <si>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</si>
  <si>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</si>
  <si>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</si>
  <si>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</si>
  <si>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</si>
  <si>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</si>
  <si>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</si>
  <si>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</si>
  <si>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</si>
  <si>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</si>
  <si>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</si>
  <si>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</si>
  <si>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</si>
  <si>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</si>
  <si>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</si>
  <si>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</si>
  <si>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</si>
  <si>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</si>
  <si>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</si>
  <si>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</si>
  <si>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</si>
  <si>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</si>
  <si>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</si>
  <si>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</si>
  <si>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</si>
  <si>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</si>
  <si>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</si>
  <si>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</si>
  <si>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</si>
  <si>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</si>
  <si>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</si>
  <si>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</si>
  <si>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</si>
  <si>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</si>
  <si>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</si>
  <si>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</si>
  <si>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</si>
  <si>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</si>
  <si>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</si>
  <si>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</si>
  <si>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</si>
  <si>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</si>
  <si>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</si>
  <si>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</si>
  <si>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</si>
  <si>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</si>
  <si>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</si>
  <si>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</si>
  <si>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</si>
  <si>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</si>
  <si>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</si>
  <si>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</si>
  <si>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</si>
  <si>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</si>
  <si>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</si>
  <si>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</si>
  <si>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</si>
  <si>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</si>
  <si>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</si>
  <si>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</si>
  <si>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</si>
  <si>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</si>
  <si>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</si>
  <si>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</si>
  <si>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</si>
  <si>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</si>
  <si>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</si>
  <si>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</si>
  <si>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</si>
  <si>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</si>
  <si>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</si>
  <si>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</si>
  <si>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</si>
  <si>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</si>
  <si>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</si>
  <si>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</si>
  <si>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</si>
  <si>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</si>
  <si>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</si>
  <si>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</si>
  <si>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</si>
  <si>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</si>
  <si>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</si>
  <si>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</si>
  <si>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</si>
  <si>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</si>
  <si>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</si>
  <si>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</si>
  <si>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</si>
  <si>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</si>
  <si>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</si>
  <si>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</si>
  <si>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</si>
  <si>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</si>
  <si>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</si>
  <si>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</si>
  <si>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</si>
  <si>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</si>
  <si>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</si>
  <si>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</si>
  <si>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</si>
  <si>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</si>
  <si>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</si>
  <si>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</si>
  <si>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</si>
  <si>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</si>
  <si>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</si>
  <si>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</si>
  <si>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</si>
  <si>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</si>
  <si>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</si>
  <si>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</si>
  <si>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</si>
  <si>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</si>
  <si>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</si>
  <si>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</si>
  <si>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</si>
  <si>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</si>
  <si>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</si>
  <si>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</si>
  <si>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</si>
  <si>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</si>
  <si>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</si>
  <si>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</si>
  <si>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</si>
  <si>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</si>
  <si>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</si>
  <si>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</si>
  <si>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</si>
  <si>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</si>
  <si>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</si>
  <si>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</si>
  <si>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</si>
  <si>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</si>
  <si>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</si>
  <si>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</si>
  <si>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</si>
  <si>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</si>
  <si>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</si>
  <si>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</si>
  <si>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</si>
  <si>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</si>
  <si>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</si>
  <si>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</si>
  <si>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</si>
  <si>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</si>
  <si>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</si>
  <si>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</si>
  <si>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</si>
  <si>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</si>
  <si>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</si>
  <si>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</si>
  <si>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</si>
  <si>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</si>
  <si>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</si>
  <si>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</si>
  <si>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</si>
  <si>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</si>
  <si>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</si>
  <si>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</si>
  <si>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</si>
  <si>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</si>
  <si>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</si>
  <si>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</si>
  <si>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</si>
  <si>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</si>
  <si>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</si>
  <si>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</si>
  <si>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</si>
  <si>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</si>
  <si>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</si>
  <si>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</si>
  <si>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</si>
  <si>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</si>
  <si>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</si>
  <si>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</si>
  <si>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</si>
  <si>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</si>
  <si>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</si>
  <si>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</si>
  <si>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</si>
  <si>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</si>
  <si>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</si>
  <si>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</si>
  <si>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</si>
  <si>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</si>
  <si>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</si>
  <si>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</si>
  <si>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</si>
  <si>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</si>
  <si>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</si>
  <si>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</si>
  <si>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</si>
  <si>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</si>
  <si>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</si>
  <si>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</si>
  <si>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</si>
  <si>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</si>
  <si>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</si>
  <si>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</si>
  <si>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</si>
  <si>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</si>
  <si>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</si>
  <si>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</si>
  <si>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</si>
  <si>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</si>
  <si>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</si>
  <si>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</si>
  <si>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</si>
  <si>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</si>
  <si>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</si>
  <si>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</si>
  <si>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</si>
  <si>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</si>
  <si>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</si>
  <si>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</si>
  <si>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</si>
  <si>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</si>
  <si>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</si>
  <si>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</si>
  <si>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</si>
  <si>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</si>
  <si>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</si>
  <si>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</si>
  <si>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</si>
  <si>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</si>
  <si>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</si>
  <si>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</si>
  <si>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</si>
  <si>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</si>
  <si>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</si>
  <si>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</si>
  <si>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</si>
  <si>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</si>
  <si>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</si>
  <si>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</si>
  <si>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</si>
  <si>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</si>
  <si>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</si>
  <si>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</si>
  <si>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</si>
  <si>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</si>
  <si>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</si>
  <si>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</si>
  <si>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</si>
  <si>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</si>
  <si>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</si>
  <si>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</si>
  <si>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</si>
  <si>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</si>
  <si>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</si>
  <si>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</si>
  <si>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</si>
  <si>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</si>
  <si>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</si>
  <si>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</si>
  <si>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</si>
  <si>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</si>
  <si>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</si>
  <si>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</si>
  <si>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</si>
  <si>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</si>
  <si>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</si>
  <si>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</si>
  <si>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</si>
  <si>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</si>
  <si>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</si>
  <si>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</si>
  <si>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</si>
  <si>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</si>
  <si>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</si>
  <si>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</si>
  <si>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</si>
  <si>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</si>
  <si>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</si>
  <si>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</si>
  <si>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</si>
  <si>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</si>
  <si>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</si>
  <si>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</si>
  <si>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</si>
  <si>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</si>
  <si>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</si>
  <si>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</si>
  <si>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</si>
  <si>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</si>
  <si>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</si>
  <si>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</si>
  <si>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</si>
  <si>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</si>
  <si>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</si>
  <si>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</si>
  <si>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</si>
  <si>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</si>
  <si>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</si>
  <si>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</si>
  <si>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</si>
  <si>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</si>
  <si>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</si>
  <si>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</si>
  <si>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</si>
  <si>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</si>
  <si>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</si>
  <si>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</si>
  <si>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</si>
  <si>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</si>
  <si>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</si>
  <si>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</si>
  <si>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</si>
  <si>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</si>
  <si>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</si>
  <si>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</si>
  <si>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</si>
  <si>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</si>
  <si>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</si>
  <si>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</si>
  <si>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</si>
  <si>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</si>
  <si>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</si>
  <si>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</si>
  <si>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</si>
  <si>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</si>
  <si>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</si>
  <si>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</si>
  <si>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</si>
  <si>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</si>
  <si>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</si>
  <si>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</si>
  <si>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</si>
  <si>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</si>
  <si>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</si>
  <si>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</si>
  <si>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</si>
  <si>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</si>
  <si>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</si>
  <si>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</si>
  <si>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</si>
  <si>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</si>
  <si>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</si>
  <si>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</si>
  <si>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</si>
  <si>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</si>
  <si>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</si>
  <si>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</si>
  <si>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</si>
  <si>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</si>
  <si>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</si>
  <si>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</si>
  <si>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</si>
  <si>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</si>
  <si>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</si>
  <si>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</si>
  <si>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</si>
  <si>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</si>
  <si>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</si>
  <si>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</si>
  <si>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</si>
  <si>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</si>
  <si>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</si>
  <si>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</si>
  <si>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</si>
  <si>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</si>
  <si>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</si>
  <si>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</si>
  <si>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</si>
  <si>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</si>
  <si>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</si>
  <si>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</si>
  <si>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</si>
  <si>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</si>
  <si>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</si>
  <si>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</si>
  <si>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</si>
  <si>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</si>
  <si>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</si>
  <si>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</si>
  <si>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</si>
  <si>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</si>
  <si>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</si>
  <si>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</si>
  <si>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</si>
  <si>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</si>
  <si>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</si>
  <si>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</si>
  <si>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</si>
  <si>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</si>
  <si>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</si>
  <si>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</si>
  <si>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</si>
  <si>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</si>
  <si>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</si>
  <si>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</si>
  <si>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</si>
  <si>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</si>
  <si>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</si>
  <si>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</si>
  <si>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</si>
  <si>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</si>
  <si>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</si>
  <si>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</si>
  <si>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</si>
  <si>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</si>
  <si>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</si>
  <si>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</si>
  <si>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</si>
  <si>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</si>
  <si>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</si>
  <si>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</si>
  <si>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</si>
  <si>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</si>
  <si>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</si>
  <si>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</si>
  <si>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</si>
  <si>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</si>
  <si>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</si>
  <si>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</si>
  <si>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</si>
  <si>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</si>
  <si>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</si>
  <si>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</si>
  <si>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</si>
  <si>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</si>
  <si>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</si>
  <si>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</si>
  <si>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</si>
  <si>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</si>
  <si>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</si>
  <si>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</si>
  <si>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</si>
  <si>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</si>
  <si>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</si>
  <si>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</si>
  <si>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</si>
  <si>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</si>
  <si>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</si>
  <si>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</si>
  <si>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</si>
  <si>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</si>
  <si>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</si>
  <si>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</si>
  <si>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</si>
  <si>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</si>
  <si>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</si>
  <si>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</si>
  <si>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</si>
  <si>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</si>
  <si>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</si>
  <si>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</si>
  <si>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</si>
  <si>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</si>
  <si>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</si>
  <si>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</si>
  <si>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</si>
  <si>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</si>
  <si>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</si>
  <si>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</si>
  <si>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</si>
  <si>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</si>
  <si>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</si>
  <si>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</si>
  <si>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</si>
  <si>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</si>
  <si>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</si>
  <si>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</si>
  <si>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</si>
  <si>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</si>
  <si>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</si>
  <si>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</si>
  <si>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</si>
  <si>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</si>
  <si>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</si>
  <si>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</si>
  <si>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</si>
  <si>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</si>
  <si>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</si>
  <si>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</si>
  <si>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</si>
  <si>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</si>
  <si>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</si>
  <si>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</si>
  <si>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</si>
  <si>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</si>
  <si>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</si>
  <si>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</si>
  <si>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</si>
  <si>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</si>
  <si>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</si>
  <si>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</si>
  <si>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</si>
  <si>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</si>
  <si>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</si>
  <si>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</si>
  <si>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</si>
  <si>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</si>
  <si>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</si>
  <si>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</si>
  <si>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</si>
  <si>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</si>
  <si>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</si>
  <si>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</si>
  <si>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</si>
  <si>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</si>
  <si>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</si>
  <si>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</si>
  <si>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</si>
  <si>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</si>
  <si>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</si>
  <si>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</si>
  <si>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</si>
  <si>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</si>
  <si>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</si>
  <si>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</si>
  <si>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</si>
  <si>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</si>
  <si>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</si>
  <si>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</si>
  <si>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</si>
  <si>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</si>
  <si>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</si>
  <si>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</si>
  <si>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</si>
  <si>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</si>
  <si>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</si>
  <si>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</si>
  <si>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</si>
  <si>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</si>
  <si>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</si>
  <si>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</si>
  <si>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</si>
  <si>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</si>
  <si>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</si>
  <si>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</si>
  <si>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</si>
  <si>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</si>
  <si>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</si>
  <si>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</si>
  <si>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</si>
  <si>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</si>
  <si>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</si>
  <si>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</si>
  <si>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</si>
  <si>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</si>
  <si>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</si>
  <si>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</si>
  <si>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</si>
  <si>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</si>
  <si>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</si>
  <si>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</si>
  <si>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</si>
  <si>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</si>
  <si>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</si>
  <si>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</si>
  <si>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</si>
  <si>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</si>
  <si>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</si>
  <si>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</si>
  <si>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</si>
  <si>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</si>
  <si>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</si>
  <si>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</si>
  <si>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</si>
  <si>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</si>
  <si>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</si>
  <si>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</si>
  <si>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</si>
  <si>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</si>
  <si>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</si>
  <si>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</si>
  <si>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</si>
  <si>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</si>
  <si>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</si>
  <si>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</si>
  <si>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</si>
  <si>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</si>
  <si>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</si>
  <si>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</si>
  <si>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</si>
  <si>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</si>
  <si>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</si>
  <si>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</si>
  <si>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</si>
  <si>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</si>
  <si>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</si>
  <si>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</si>
  <si>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</si>
  <si>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</si>
  <si>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</si>
  <si>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</si>
  <si>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</si>
  <si>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</si>
  <si>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</si>
  <si>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</si>
  <si>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</si>
  <si>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</si>
  <si>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</si>
  <si>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</si>
  <si>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</si>
  <si>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</si>
  <si>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</si>
  <si>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</si>
  <si>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</si>
  <si>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</si>
  <si>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</si>
  <si>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</si>
  <si>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</si>
  <si>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</si>
  <si>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</si>
  <si>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</si>
  <si>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</si>
  <si>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</si>
  <si>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</si>
  <si>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</si>
  <si>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</si>
  <si>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</si>
  <si>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</si>
  <si>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</si>
  <si>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</si>
  <si>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</si>
  <si>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</si>
  <si>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</si>
  <si>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</si>
  <si>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</si>
  <si>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</si>
  <si>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</si>
  <si>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</si>
  <si>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</si>
  <si>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</si>
  <si>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</si>
  <si>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</si>
  <si>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</si>
  <si>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</si>
  <si>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</si>
  <si>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</si>
  <si>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</si>
  <si>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</si>
  <si>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</si>
  <si>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</si>
  <si>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</si>
  <si>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</si>
  <si>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</si>
  <si>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</si>
  <si>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</si>
  <si>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</si>
  <si>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</si>
  <si>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</si>
  <si>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</si>
  <si>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</si>
  <si>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</si>
  <si>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</si>
  <si>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</si>
  <si>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</si>
  <si>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</si>
  <si>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</si>
  <si>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</si>
  <si>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</si>
  <si>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</si>
  <si>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</si>
  <si>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</si>
  <si>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</si>
  <si>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</si>
  <si>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</si>
  <si>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</si>
  <si>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</si>
  <si>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</si>
  <si>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</si>
  <si>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</si>
  <si>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</si>
  <si>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</si>
  <si>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</si>
  <si>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</si>
  <si>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</si>
  <si>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</si>
  <si>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</si>
  <si>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</si>
  <si>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</si>
  <si>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</si>
  <si>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</si>
  <si>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</si>
  <si>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</si>
  <si>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</si>
  <si>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</si>
  <si>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</si>
  <si>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</si>
  <si>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</si>
  <si>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</si>
  <si>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</si>
  <si>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</si>
  <si>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</si>
  <si>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</si>
  <si>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</si>
  <si>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</si>
  <si>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</si>
  <si>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</si>
  <si>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</si>
  <si>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</si>
  <si>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</si>
  <si>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</si>
  <si>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</si>
  <si>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</si>
  <si>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</si>
  <si>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</si>
  <si>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</si>
  <si>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</si>
  <si>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</si>
  <si>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</si>
  <si>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</si>
  <si>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</si>
  <si>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</si>
  <si>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</si>
  <si>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</si>
  <si>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</si>
  <si>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</si>
  <si>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</si>
  <si>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</si>
  <si>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</si>
  <si>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</si>
  <si>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</si>
  <si>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</si>
  <si>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</si>
  <si>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</si>
  <si>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</si>
  <si>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</si>
  <si>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</si>
  <si>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</si>
  <si>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</si>
  <si>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</si>
  <si>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</si>
  <si>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</si>
  <si>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</si>
  <si>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</si>
  <si>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</si>
  <si>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</si>
  <si>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</si>
  <si>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</si>
  <si>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</si>
  <si>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</si>
  <si>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</si>
  <si>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</si>
  <si>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</si>
  <si>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</si>
  <si>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</si>
  <si>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</si>
  <si>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Respiratory infections</t>
  </si>
  <si>
    <t>per million estimated killed in 2002 deaths associated with Respiratory infections</t>
  </si>
  <si>
    <t>Respiratory infections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</si>
</sst>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69">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iria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3"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0" fillId="39" borderId="0" xfId="0" applyFill="1" applyAlignment="1">
      <alignment horizontal="center"/>
    </xf>
    <xf numFmtId="0" fontId="0" fillId="40" borderId="0" xfId="0" applyFill="1" applyAlignment="1">
      <alignment horizontal="center"/>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44" borderId="0" xfId="0" applyNumberFormat="1" applyFill="1" applyAlignment="1">
      <alignment horizontal="right"/>
    </xf>
    <xf numFmtId="1" fontId="0" fillId="41" borderId="0" xfId="0" applyNumberFormat="1" applyFill="1" applyAlignment="1">
      <alignment horizontal="right"/>
    </xf>
    <xf numFmtId="1" fontId="0" fillId="42" borderId="0" xfId="0" applyNumberFormat="1" applyFill="1" applyAlignment="1">
      <alignment horizontal="right"/>
    </xf>
    <xf numFmtId="1" fontId="0" fillId="43" borderId="0" xfId="0" applyNumberFormat="1" applyFill="1" applyAlignment="1">
      <alignment horizontal="right"/>
    </xf>
    <xf numFmtId="1" fontId="0" fillId="34" borderId="0" xfId="0" applyNumberFormat="1" applyFill="1" applyAlignment="1">
      <alignment horizontal="right"/>
    </xf>
    <xf numFmtId="1" fontId="0" fillId="37" borderId="0" xfId="0" applyNumberFormat="1" applyFill="1" applyAlignment="1">
      <alignment horizontal="right"/>
    </xf>
    <xf numFmtId="1" fontId="0" fillId="38" borderId="0" xfId="0" applyNumberFormat="1" applyFill="1" applyAlignment="1">
      <alignment horizontal="right"/>
    </xf>
    <xf numFmtId="1" fontId="0" fillId="40" borderId="0" xfId="0" applyNumberFormat="1" applyFill="1" applyAlignment="1">
      <alignment horizontal="right"/>
    </xf>
    <xf numFmtId="1" fontId="0" fillId="39" borderId="0" xfId="0" applyNumberFormat="1" applyFill="1" applyAlignment="1">
      <alignment horizontal="right"/>
    </xf>
    <xf numFmtId="1" fontId="0" fillId="35" borderId="0" xfId="0" applyNumberFormat="1" applyFill="1" applyAlignment="1">
      <alignment horizontal="right"/>
    </xf>
    <xf numFmtId="1" fontId="0" fillId="33" borderId="0" xfId="0" applyNumberFormat="1" applyFill="1" applyAlignment="1">
      <alignment horizontal="right"/>
    </xf>
    <xf numFmtId="1" fontId="0" fillId="36" borderId="0" xfId="0" applyNumberFormat="1" applyFill="1" applyAlignment="1">
      <alignment horizontal="right"/>
    </xf>
    <xf numFmtId="0" fontId="0" fillId="44" borderId="0" xfId="0" applyFill="1" applyAlignment="1">
      <alignment horizontal="left"/>
    </xf>
    <xf numFmtId="0" fontId="0" fillId="41" borderId="0" xfId="0" applyFill="1" applyAlignment="1">
      <alignment horizontal="left"/>
    </xf>
    <xf numFmtId="0" fontId="0" fillId="42" borderId="0" xfId="0" applyFill="1" applyAlignment="1">
      <alignment horizontal="left"/>
    </xf>
    <xf numFmtId="0" fontId="0" fillId="43" borderId="0" xfId="0" applyFill="1" applyAlignment="1">
      <alignment horizontal="left"/>
    </xf>
    <xf numFmtId="0" fontId="0" fillId="34" borderId="0" xfId="0" applyFill="1" applyAlignment="1">
      <alignment horizontal="left"/>
    </xf>
    <xf numFmtId="0" fontId="0" fillId="37" borderId="0" xfId="0" applyFill="1" applyAlignment="1">
      <alignment horizontal="left"/>
    </xf>
    <xf numFmtId="0" fontId="0" fillId="38" borderId="0" xfId="0" applyFill="1" applyAlignment="1">
      <alignment horizontal="left"/>
    </xf>
    <xf numFmtId="0" fontId="0" fillId="40" borderId="0" xfId="0" applyFill="1" applyAlignment="1">
      <alignment horizontal="left"/>
    </xf>
    <xf numFmtId="0" fontId="0" fillId="39" borderId="0" xfId="0" applyFill="1" applyAlignment="1">
      <alignment horizontal="left"/>
    </xf>
    <xf numFmtId="0" fontId="0" fillId="35" borderId="0" xfId="0" applyFill="1" applyAlignment="1">
      <alignment horizontal="left"/>
    </xf>
    <xf numFmtId="0" fontId="0" fillId="33" borderId="0" xfId="0" applyFill="1" applyAlignment="1">
      <alignment horizontal="left"/>
    </xf>
    <xf numFmtId="0" fontId="0" fillId="36" borderId="0" xfId="0" applyFill="1" applyAlignment="1">
      <alignment horizontal="left"/>
    </xf>
    <xf numFmtId="1" fontId="7" fillId="45" borderId="0" xfId="0" applyNumberFormat="1" applyFont="1" applyFill="1" applyAlignment="1">
      <alignment/>
    </xf>
    <xf numFmtId="0" fontId="7" fillId="45" borderId="0" xfId="0" applyFont="1" applyFill="1" applyAlignment="1">
      <alignment horizontal="center"/>
    </xf>
    <xf numFmtId="0" fontId="0" fillId="0" borderId="0" xfId="0" applyAlignment="1">
      <alignment horizontal="right"/>
    </xf>
    <xf numFmtId="1" fontId="7" fillId="45"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63" applyNumberFormat="1" applyFon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46" borderId="0" xfId="44" applyNumberFormat="1" applyFont="1" applyFill="1" applyAlignment="1">
      <alignment horizontal="right"/>
    </xf>
    <xf numFmtId="193" fontId="12" fillId="46" borderId="0" xfId="44" applyNumberFormat="1" applyFont="1" applyFill="1" applyAlignment="1">
      <alignment horizontal="right"/>
    </xf>
    <xf numFmtId="193" fontId="11" fillId="47" borderId="0" xfId="44" applyNumberFormat="1" applyFont="1" applyFill="1" applyAlignment="1">
      <alignment horizontal="right"/>
    </xf>
    <xf numFmtId="193" fontId="12" fillId="47" borderId="0" xfId="44" applyNumberFormat="1" applyFont="1" applyFill="1" applyAlignment="1">
      <alignment horizontal="right"/>
    </xf>
    <xf numFmtId="193" fontId="11" fillId="48" borderId="0" xfId="44" applyNumberFormat="1" applyFont="1" applyFill="1" applyAlignment="1">
      <alignment horizontal="right"/>
    </xf>
    <xf numFmtId="193" fontId="12" fillId="48" borderId="0" xfId="44" applyNumberFormat="1" applyFont="1" applyFill="1" applyAlignment="1">
      <alignment horizontal="right"/>
    </xf>
    <xf numFmtId="0" fontId="13" fillId="49" borderId="10" xfId="60" applyFont="1" applyFill="1" applyBorder="1" applyAlignment="1" applyProtection="1">
      <alignment horizontal="left" wrapText="1"/>
      <protection/>
    </xf>
    <xf numFmtId="0" fontId="14" fillId="0" borderId="0" xfId="60" applyFont="1" applyAlignment="1">
      <alignment horizontal="left"/>
      <protection/>
    </xf>
    <xf numFmtId="0" fontId="15" fillId="0" borderId="0" xfId="60" applyNumberFormat="1" applyFont="1" applyBorder="1" applyAlignment="1">
      <alignment horizontal="left" wrapText="1"/>
      <protection/>
    </xf>
    <xf numFmtId="0" fontId="16" fillId="0" borderId="0" xfId="60" applyNumberFormat="1" applyFont="1" applyBorder="1" applyAlignment="1">
      <alignment horizontal="left" wrapText="1"/>
      <protection/>
    </xf>
    <xf numFmtId="0" fontId="17" fillId="0" borderId="0" xfId="60" applyFont="1" applyFill="1" applyAlignment="1">
      <alignment horizontal="left" vertical="top" wrapText="1"/>
      <protection/>
    </xf>
    <xf numFmtId="0" fontId="17" fillId="0" borderId="0" xfId="60" applyFont="1" applyFill="1" applyAlignment="1">
      <alignment horizontal="left" vertical="center" wrapText="1"/>
      <protection/>
    </xf>
    <xf numFmtId="0" fontId="17" fillId="0" borderId="0" xfId="60" applyFont="1" applyFill="1" applyBorder="1" applyAlignment="1">
      <alignment horizontal="left" vertical="center" wrapText="1"/>
      <protection/>
    </xf>
    <xf numFmtId="0" fontId="17" fillId="0" borderId="0" xfId="60" applyFont="1" applyFill="1" applyBorder="1" applyAlignment="1">
      <alignment horizontal="left" vertical="top" wrapText="1"/>
      <protection/>
    </xf>
    <xf numFmtId="0" fontId="3" fillId="49" borderId="10" xfId="60" applyFont="1" applyFill="1" applyBorder="1" applyAlignment="1" applyProtection="1">
      <alignment/>
      <protection/>
    </xf>
    <xf numFmtId="0" fontId="19" fillId="0" borderId="0" xfId="60" applyFont="1">
      <alignment/>
      <protection/>
    </xf>
    <xf numFmtId="0" fontId="15" fillId="0" borderId="0" xfId="60" applyNumberFormat="1" applyFont="1" applyBorder="1" applyAlignment="1">
      <alignment horizontal="right" wrapText="1"/>
      <protection/>
    </xf>
    <xf numFmtId="0" fontId="16" fillId="0" borderId="0" xfId="60" applyNumberFormat="1" applyFont="1" applyBorder="1" applyAlignment="1">
      <alignment horizontal="right" wrapText="1"/>
      <protection/>
    </xf>
    <xf numFmtId="0" fontId="20" fillId="0" borderId="0" xfId="60" applyNumberFormat="1" applyFont="1" applyBorder="1" applyAlignment="1">
      <alignment vertical="top"/>
      <protection/>
    </xf>
    <xf numFmtId="0" fontId="21" fillId="0" borderId="0" xfId="60" applyFont="1" applyAlignment="1">
      <alignment horizontal="left" vertical="top"/>
      <protection/>
    </xf>
    <xf numFmtId="0" fontId="22" fillId="0" borderId="0" xfId="60" applyFont="1" applyAlignment="1">
      <alignment horizontal="left" vertical="top"/>
      <protection/>
    </xf>
    <xf numFmtId="0" fontId="23" fillId="0" borderId="0" xfId="60" applyFont="1" applyAlignment="1">
      <alignment horizontal="left" vertical="top"/>
      <protection/>
    </xf>
    <xf numFmtId="0" fontId="23" fillId="0" borderId="0" xfId="60" applyFont="1" applyAlignment="1" quotePrefix="1">
      <alignment horizontal="left" vertical="top"/>
      <protection/>
    </xf>
    <xf numFmtId="0" fontId="21" fillId="0" borderId="0" xfId="60" applyFont="1" applyFill="1" applyBorder="1" applyAlignment="1">
      <alignment horizontal="left" vertical="top"/>
      <protection/>
    </xf>
    <xf numFmtId="0" fontId="20" fillId="0" borderId="0" xfId="60" applyFont="1" applyAlignment="1">
      <alignment horizontal="left" vertical="top"/>
      <protection/>
    </xf>
    <xf numFmtId="0" fontId="24" fillId="0" borderId="0" xfId="60" applyFont="1" applyAlignment="1">
      <alignment horizontal="left" vertical="top"/>
      <protection/>
    </xf>
    <xf numFmtId="0" fontId="23" fillId="0" borderId="0" xfId="60" applyFont="1" applyBorder="1" applyAlignment="1">
      <alignment horizontal="left" vertical="top"/>
      <protection/>
    </xf>
    <xf numFmtId="0" fontId="25" fillId="0" borderId="0" xfId="60" applyFont="1" applyFill="1" applyAlignment="1">
      <alignment horizontal="left" vertical="top"/>
      <protection/>
    </xf>
    <xf numFmtId="0" fontId="13" fillId="49" borderId="10" xfId="60" applyFont="1" applyFill="1" applyBorder="1" applyAlignment="1" applyProtection="1">
      <alignment horizontal="left"/>
      <protection/>
    </xf>
    <xf numFmtId="0" fontId="19" fillId="0" borderId="0" xfId="60" applyNumberFormat="1" applyFont="1" applyBorder="1" applyAlignment="1">
      <alignment horizontal="left"/>
      <protection/>
    </xf>
    <xf numFmtId="0" fontId="26" fillId="0" borderId="0" xfId="60" applyNumberFormat="1" applyFont="1" applyBorder="1" applyAlignment="1">
      <alignment horizontal="left"/>
      <protection/>
    </xf>
    <xf numFmtId="0" fontId="20" fillId="0" borderId="0" xfId="60" applyFont="1" applyBorder="1" applyAlignment="1">
      <alignment vertical="top"/>
      <protection/>
    </xf>
    <xf numFmtId="0" fontId="18" fillId="0" borderId="0" xfId="60" applyFont="1" applyAlignment="1">
      <alignment/>
      <protection/>
    </xf>
    <xf numFmtId="0" fontId="18" fillId="0" borderId="0" xfId="60" applyFont="1" applyAlignment="1">
      <alignment vertical="top"/>
      <protection/>
    </xf>
    <xf numFmtId="0" fontId="21" fillId="0" borderId="0" xfId="60" applyNumberFormat="1" applyFont="1" applyAlignment="1">
      <alignment vertical="top" wrapText="1"/>
      <protection/>
    </xf>
    <xf numFmtId="0" fontId="21" fillId="0" borderId="0" xfId="60" applyNumberFormat="1" applyFont="1" applyFill="1" applyBorder="1" applyAlignment="1">
      <alignment vertical="top"/>
      <protection/>
    </xf>
    <xf numFmtId="0" fontId="27" fillId="0" borderId="0" xfId="60" applyFont="1" applyAlignment="1">
      <alignment horizontal="left" vertical="top"/>
      <protection/>
    </xf>
    <xf numFmtId="0" fontId="20" fillId="0" borderId="0" xfId="60" applyFont="1" applyBorder="1" applyAlignment="1">
      <alignment horizontal="left" vertical="top"/>
      <protection/>
    </xf>
    <xf numFmtId="0" fontId="25" fillId="0" borderId="0" xfId="60" applyNumberFormat="1" applyFont="1" applyFill="1" applyAlignment="1">
      <alignment vertical="top"/>
      <protection/>
    </xf>
    <xf numFmtId="0" fontId="23" fillId="0" borderId="0" xfId="60" applyFont="1" applyBorder="1" applyAlignment="1">
      <alignment vertical="top"/>
      <protection/>
    </xf>
    <xf numFmtId="0" fontId="28" fillId="0" borderId="0" xfId="60" applyFont="1" applyBorder="1" applyAlignment="1">
      <alignment/>
      <protection/>
    </xf>
    <xf numFmtId="0" fontId="28" fillId="0" borderId="0" xfId="60" applyFont="1" applyBorder="1" applyAlignment="1">
      <alignment vertical="top"/>
      <protection/>
    </xf>
    <xf numFmtId="0" fontId="22" fillId="0" borderId="0" xfId="60" applyNumberFormat="1" applyFont="1" applyAlignment="1">
      <alignment vertical="top"/>
      <protection/>
    </xf>
    <xf numFmtId="0" fontId="23" fillId="0" borderId="0" xfId="60" applyFont="1" applyAlignment="1" quotePrefix="1">
      <alignment vertical="top"/>
      <protection/>
    </xf>
    <xf numFmtId="0" fontId="23" fillId="0" borderId="0" xfId="60" applyFont="1" applyAlignment="1">
      <alignment vertical="top"/>
      <protection/>
    </xf>
    <xf numFmtId="0" fontId="20" fillId="0" borderId="0" xfId="60" applyNumberFormat="1" applyFont="1" applyAlignment="1">
      <alignment vertical="top"/>
      <protection/>
    </xf>
    <xf numFmtId="0" fontId="21" fillId="0" borderId="0" xfId="60" applyFont="1" applyFill="1" applyBorder="1" applyAlignment="1">
      <alignment vertical="top"/>
      <protection/>
    </xf>
    <xf numFmtId="0" fontId="29" fillId="0" borderId="0" xfId="60" applyFont="1" applyAlignment="1" quotePrefix="1">
      <alignment vertical="top"/>
      <protection/>
    </xf>
    <xf numFmtId="0" fontId="23" fillId="0" borderId="0" xfId="60" applyFont="1" applyBorder="1" applyAlignment="1" quotePrefix="1">
      <alignment vertical="top"/>
      <protection/>
    </xf>
    <xf numFmtId="0" fontId="25" fillId="0" borderId="0" xfId="60" applyFont="1" applyFill="1" applyAlignment="1">
      <alignment vertical="top"/>
      <protection/>
    </xf>
    <xf numFmtId="0" fontId="22" fillId="0" borderId="0" xfId="60" applyFont="1" applyAlignment="1">
      <alignment vertical="top"/>
      <protection/>
    </xf>
    <xf numFmtId="0" fontId="20" fillId="0" borderId="0" xfId="60" applyNumberFormat="1" applyFont="1" applyAlignment="1">
      <alignment horizontal="left" vertical="top"/>
      <protection/>
    </xf>
    <xf numFmtId="0" fontId="20" fillId="0" borderId="0" xfId="60" applyFont="1" applyAlignment="1">
      <alignment vertical="top"/>
      <protection/>
    </xf>
    <xf numFmtId="0" fontId="23" fillId="0" borderId="0" xfId="60" applyNumberFormat="1" applyFont="1" applyAlignment="1">
      <alignment horizontal="left" vertical="top"/>
      <protection/>
    </xf>
    <xf numFmtId="0" fontId="29" fillId="0" borderId="0" xfId="60" applyNumberFormat="1" applyFont="1" applyAlignment="1">
      <alignment horizontal="left" vertical="top"/>
      <protection/>
    </xf>
    <xf numFmtId="0" fontId="29" fillId="0" borderId="0" xfId="60" applyNumberFormat="1" applyFont="1" applyBorder="1" applyAlignment="1">
      <alignment horizontal="left" vertical="top"/>
      <protection/>
    </xf>
    <xf numFmtId="0" fontId="3" fillId="49" borderId="11" xfId="60" applyFont="1" applyFill="1" applyBorder="1" applyAlignment="1" applyProtection="1">
      <alignment/>
      <protection/>
    </xf>
    <xf numFmtId="0" fontId="30" fillId="0" borderId="0" xfId="60" applyFont="1" applyAlignment="1">
      <alignment horizontal="left" vertical="top"/>
      <protection/>
    </xf>
    <xf numFmtId="194" fontId="31" fillId="50" borderId="12" xfId="59" applyNumberFormat="1" applyFont="1" applyFill="1" applyBorder="1" applyAlignment="1">
      <alignment horizontal="center" wrapText="1"/>
      <protection/>
    </xf>
    <xf numFmtId="0" fontId="19" fillId="0" borderId="0" xfId="60" applyFont="1" applyAlignment="1">
      <alignment horizontal="center"/>
      <protection/>
    </xf>
    <xf numFmtId="191" fontId="19" fillId="0" borderId="0" xfId="44" applyNumberFormat="1" applyFont="1" applyBorder="1" applyAlignment="1">
      <alignment horizontal="center" vertical="center" wrapText="1"/>
    </xf>
    <xf numFmtId="191" fontId="26" fillId="0" borderId="0" xfId="44" applyNumberFormat="1" applyFont="1" applyBorder="1" applyAlignment="1">
      <alignment horizontal="right" vertical="center" wrapText="1"/>
    </xf>
    <xf numFmtId="193" fontId="11"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protection/>
    </xf>
    <xf numFmtId="193" fontId="12" fillId="46" borderId="0" xfId="44" applyNumberFormat="1" applyFont="1" applyFill="1" applyAlignment="1" applyProtection="1">
      <alignment horizontal="right" vertical="top"/>
      <protection/>
    </xf>
    <xf numFmtId="193" fontId="32" fillId="46" borderId="0" xfId="44" applyNumberFormat="1" applyFont="1" applyFill="1" applyAlignment="1" applyProtection="1">
      <alignment horizontal="right" vertical="center"/>
      <protection/>
    </xf>
    <xf numFmtId="193" fontId="32" fillId="46" borderId="0" xfId="44" applyNumberFormat="1" applyFont="1" applyFill="1" applyBorder="1" applyAlignment="1">
      <alignment horizontal="right"/>
    </xf>
    <xf numFmtId="193" fontId="11" fillId="46" borderId="0" xfId="44" applyNumberFormat="1" applyFont="1" applyFill="1" applyBorder="1" applyAlignment="1">
      <alignment horizontal="right"/>
    </xf>
    <xf numFmtId="193" fontId="12" fillId="46" borderId="0" xfId="44" applyNumberFormat="1" applyFont="1" applyFill="1" applyBorder="1" applyAlignment="1">
      <alignment horizontal="right"/>
    </xf>
    <xf numFmtId="193" fontId="32" fillId="46" borderId="0" xfId="44" applyNumberFormat="1" applyFont="1" applyFill="1" applyAlignment="1">
      <alignment horizontal="right"/>
    </xf>
    <xf numFmtId="0" fontId="0" fillId="0" borderId="12" xfId="0" applyBorder="1" applyAlignment="1">
      <alignment/>
    </xf>
    <xf numFmtId="193" fontId="12" fillId="34" borderId="0" xfId="44" applyNumberFormat="1" applyFont="1" applyFill="1" applyAlignment="1">
      <alignment horizontal="right"/>
    </xf>
    <xf numFmtId="193" fontId="11"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protection/>
    </xf>
    <xf numFmtId="193" fontId="12" fillId="47" borderId="0" xfId="44" applyNumberFormat="1" applyFont="1" applyFill="1" applyAlignment="1" applyProtection="1">
      <alignment horizontal="right" vertical="top"/>
      <protection/>
    </xf>
    <xf numFmtId="193" fontId="32" fillId="47" borderId="0" xfId="44" applyNumberFormat="1" applyFont="1" applyFill="1" applyAlignment="1" applyProtection="1">
      <alignment horizontal="right" vertical="center"/>
      <protection/>
    </xf>
    <xf numFmtId="193" fontId="32" fillId="47" borderId="0" xfId="44" applyNumberFormat="1" applyFont="1" applyFill="1" applyBorder="1" applyAlignment="1">
      <alignment horizontal="right"/>
    </xf>
    <xf numFmtId="193" fontId="11" fillId="47" borderId="0" xfId="44" applyNumberFormat="1" applyFont="1" applyFill="1" applyBorder="1" applyAlignment="1">
      <alignment horizontal="right"/>
    </xf>
    <xf numFmtId="193" fontId="12" fillId="47" borderId="0" xfId="44" applyNumberFormat="1" applyFont="1" applyFill="1" applyBorder="1" applyAlignment="1">
      <alignment horizontal="right"/>
    </xf>
    <xf numFmtId="193" fontId="32" fillId="47" borderId="0" xfId="44" applyNumberFormat="1" applyFont="1" applyFill="1" applyAlignment="1">
      <alignment horizontal="right"/>
    </xf>
    <xf numFmtId="193" fontId="11"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protection/>
    </xf>
    <xf numFmtId="193" fontId="12" fillId="48" borderId="0" xfId="44" applyNumberFormat="1" applyFont="1" applyFill="1" applyAlignment="1" applyProtection="1">
      <alignment horizontal="right" vertical="top"/>
      <protection/>
    </xf>
    <xf numFmtId="193" fontId="32" fillId="48" borderId="0" xfId="44" applyNumberFormat="1" applyFont="1" applyFill="1" applyAlignment="1" applyProtection="1">
      <alignment horizontal="right" vertical="center"/>
      <protection/>
    </xf>
    <xf numFmtId="193" fontId="32" fillId="48" borderId="0" xfId="44" applyNumberFormat="1" applyFont="1" applyFill="1" applyBorder="1" applyAlignment="1">
      <alignment horizontal="right"/>
    </xf>
    <xf numFmtId="193" fontId="11" fillId="48" borderId="0" xfId="44" applyNumberFormat="1" applyFont="1" applyFill="1" applyBorder="1" applyAlignment="1">
      <alignment horizontal="right"/>
    </xf>
    <xf numFmtId="193" fontId="12" fillId="48" borderId="0" xfId="44" applyNumberFormat="1" applyFont="1" applyFill="1" applyBorder="1" applyAlignment="1">
      <alignment horizontal="right"/>
    </xf>
    <xf numFmtId="193" fontId="32" fillId="48" borderId="0" xfId="44" applyNumberFormat="1" applyFont="1" applyFill="1" applyAlignment="1">
      <alignment horizontal="right"/>
    </xf>
    <xf numFmtId="193" fontId="33" fillId="47" borderId="0" xfId="44" applyNumberFormat="1" applyFont="1" applyFill="1" applyAlignment="1">
      <alignment horizontal="right"/>
    </xf>
    <xf numFmtId="194" fontId="31" fillId="50" borderId="0" xfId="59" applyNumberFormat="1" applyFont="1" applyFill="1" applyBorder="1" applyAlignment="1">
      <alignment horizontal="center" wrapText="1"/>
      <protection/>
    </xf>
    <xf numFmtId="1"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51" borderId="0" xfId="0" applyFill="1" applyAlignment="1">
      <alignment/>
    </xf>
    <xf numFmtId="1" fontId="0" fillId="51" borderId="0" xfId="0" applyNumberFormat="1" applyFill="1" applyAlignment="1">
      <alignment/>
    </xf>
    <xf numFmtId="0" fontId="0" fillId="51" borderId="0" xfId="0" applyFill="1" applyAlignment="1">
      <alignment horizontal="center"/>
    </xf>
    <xf numFmtId="0" fontId="0" fillId="51" borderId="0" xfId="0" applyFill="1" applyAlignment="1">
      <alignment wrapText="1"/>
    </xf>
    <xf numFmtId="0" fontId="0" fillId="51" borderId="13" xfId="0" applyFill="1" applyBorder="1" applyAlignment="1">
      <alignment wrapText="1"/>
    </xf>
    <xf numFmtId="174" fontId="0" fillId="51" borderId="0" xfId="0" applyNumberFormat="1" applyFill="1" applyAlignment="1">
      <alignment wrapText="1"/>
    </xf>
    <xf numFmtId="0" fontId="19" fillId="51" borderId="0" xfId="60" applyFont="1" applyFill="1">
      <alignment/>
      <protection/>
    </xf>
    <xf numFmtId="0" fontId="26" fillId="51" borderId="0" xfId="60" applyNumberFormat="1"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India summary 2002" xfId="44"/>
    <cellStyle name="Currency" xfId="45"/>
    <cellStyle name="Currency [0]" xfId="46"/>
    <cellStyle name="Explanatory Text" xfId="47"/>
    <cellStyle name="Followed Hyperlink" xfId="48"/>
    <cellStyle name="Footnote"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Annex Table 3" xfId="59"/>
    <cellStyle name="Normal_India summary 20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-5.505916042613251</c:v>
                </c:pt>
                <c:pt idx="1">
                  <c:v>-38.21983071774139</c:v>
                </c:pt>
                <c:pt idx="2">
                  <c:v>-2.373938343343582</c:v>
                </c:pt>
                <c:pt idx="3">
                  <c:v>-0.8284146399406609</c:v>
                </c:pt>
                <c:pt idx="4">
                  <c:v>-2.4039137155966728</c:v>
                </c:pt>
                <c:pt idx="5">
                  <c:v>-64.47525073978613</c:v>
                </c:pt>
                <c:pt idx="6">
                  <c:v>-0.1046379277792937</c:v>
                </c:pt>
                <c:pt idx="7">
                  <c:v>-20.009191331775014</c:v>
                </c:pt>
                <c:pt idx="8">
                  <c:v>-28.626082360105215</c:v>
                </c:pt>
                <c:pt idx="9">
                  <c:v>-20.288518927107816</c:v>
                </c:pt>
                <c:pt idx="10">
                  <c:v>-4.4965769594914775</c:v>
                </c:pt>
                <c:pt idx="11">
                  <c:v>-0.9418625599517156</c:v>
                </c:pt>
                <c:pt idx="12">
                  <c:v>-2.155550298558069</c:v>
                </c:pt>
                <c:pt idx="13">
                  <c:v>-14.238338463701098</c:v>
                </c:pt>
                <c:pt idx="14">
                  <c:v>-0.24392057389235333</c:v>
                </c:pt>
                <c:pt idx="15">
                  <c:v>-1.594432644096912</c:v>
                </c:pt>
                <c:pt idx="16">
                  <c:v>-13.959645446781906</c:v>
                </c:pt>
                <c:pt idx="17">
                  <c:v>-3.4549907810050655</c:v>
                </c:pt>
                <c:pt idx="18">
                  <c:v>-0.7896407344122736</c:v>
                </c:pt>
                <c:pt idx="19">
                  <c:v>-1.0527523571532242</c:v>
                </c:pt>
                <c:pt idx="20">
                  <c:v>-9.7001139729241</c:v>
                </c:pt>
                <c:pt idx="21">
                  <c:v>-7.216747116390451</c:v>
                </c:pt>
                <c:pt idx="22">
                  <c:v>-22.77581197853806</c:v>
                </c:pt>
                <c:pt idx="23">
                  <c:v>-21.589991460214378</c:v>
                </c:pt>
                <c:pt idx="24">
                  <c:v>-2.1109857763661637</c:v>
                </c:pt>
                <c:pt idx="25">
                  <c:v>-4.860670323535544</c:v>
                </c:pt>
                <c:pt idx="26">
                  <c:v>-1.616864250678418</c:v>
                </c:pt>
                <c:pt idx="27">
                  <c:v>-2.08392320298168</c:v>
                </c:pt>
                <c:pt idx="28">
                  <c:v>-9.797145103087615</c:v>
                </c:pt>
                <c:pt idx="29">
                  <c:v>-4.115399319312871</c:v>
                </c:pt>
                <c:pt idx="30">
                  <c:v>-5.474030842138006</c:v>
                </c:pt>
                <c:pt idx="31">
                  <c:v>-177.80237443848046</c:v>
                </c:pt>
                <c:pt idx="32">
                  <c:v>-5.484326666118477</c:v>
                </c:pt>
                <c:pt idx="33">
                  <c:v>-9.224743246928483</c:v>
                </c:pt>
                <c:pt idx="34">
                  <c:v>-1.5056957632096442</c:v>
                </c:pt>
                <c:pt idx="35">
                  <c:v>-5.591907031054717</c:v>
                </c:pt>
                <c:pt idx="36">
                  <c:v>-0.5456981581778564</c:v>
                </c:pt>
                <c:pt idx="37">
                  <c:v>-23.370021286621068</c:v>
                </c:pt>
                <c:pt idx="38">
                  <c:v>-9.91663519478243</c:v>
                </c:pt>
                <c:pt idx="39">
                  <c:v>-5.409824049164641</c:v>
                </c:pt>
                <c:pt idx="40">
                  <c:v>-36.874864928525085</c:v>
                </c:pt>
                <c:pt idx="41">
                  <c:v>-47.03906186090012</c:v>
                </c:pt>
                <c:pt idx="42">
                  <c:v>-18.15903134699124</c:v>
                </c:pt>
                <c:pt idx="43">
                  <c:v>-4.358461279940286</c:v>
                </c:pt>
                <c:pt idx="44">
                  <c:v>-0.7122473458617833</c:v>
                </c:pt>
                <c:pt idx="45">
                  <c:v>-12.8594043442381</c:v>
                </c:pt>
                <c:pt idx="46">
                  <c:v>-39.54042012808645</c:v>
                </c:pt>
                <c:pt idx="47">
                  <c:v>-4.091195404858183</c:v>
                </c:pt>
                <c:pt idx="48">
                  <c:v>-2.002743101457611</c:v>
                </c:pt>
                <c:pt idx="49">
                  <c:v>-6.8259642559095255</c:v>
                </c:pt>
                <c:pt idx="50">
                  <c:v>-9.670114947979044</c:v>
                </c:pt>
                <c:pt idx="51">
                  <c:v>-42.130427633838735</c:v>
                </c:pt>
                <c:pt idx="52">
                  <c:v>-1.532151219985849</c:v>
                </c:pt>
                <c:pt idx="53">
                  <c:v>-57.85517743512901</c:v>
                </c:pt>
                <c:pt idx="54">
                  <c:v>-10.243326796265862</c:v>
                </c:pt>
                <c:pt idx="55">
                  <c:v>-10.248745000660847</c:v>
                </c:pt>
                <c:pt idx="56">
                  <c:v>-135.81369951726583</c:v>
                </c:pt>
                <c:pt idx="57">
                  <c:v>-10.658003461423107</c:v>
                </c:pt>
                <c:pt idx="58">
                  <c:v>-10.389599334822833</c:v>
                </c:pt>
                <c:pt idx="59">
                  <c:v>-0.6100841219121662</c:v>
                </c:pt>
                <c:pt idx="60">
                  <c:v>-0.0702711655173971</c:v>
                </c:pt>
                <c:pt idx="61">
                  <c:v>-0.809829357995909</c:v>
                </c:pt>
                <c:pt idx="62">
                  <c:v>-121.4252982379694</c:v>
                </c:pt>
                <c:pt idx="63">
                  <c:v>-0.049024959546557056</c:v>
                </c:pt>
                <c:pt idx="64">
                  <c:v>-10.877095202348869</c:v>
                </c:pt>
                <c:pt idx="65">
                  <c:v>0</c:v>
                </c:pt>
                <c:pt idx="66">
                  <c:v>-537.3533808127336</c:v>
                </c:pt>
                <c:pt idx="67">
                  <c:v>-1.0837072895023994</c:v>
                </c:pt>
                <c:pt idx="68">
                  <c:v>-1.6432168853752955</c:v>
                </c:pt>
                <c:pt idx="69">
                  <c:v>-67.20595254027012</c:v>
                </c:pt>
                <c:pt idx="70">
                  <c:v>-0.8674747816336321</c:v>
                </c:pt>
                <c:pt idx="71">
                  <c:v>-1.0694203171119625</c:v>
                </c:pt>
                <c:pt idx="72">
                  <c:v>-64.24876825438332</c:v>
                </c:pt>
                <c:pt idx="73">
                  <c:v>-4.273280890142075</c:v>
                </c:pt>
                <c:pt idx="74">
                  <c:v>-7.9213087440761</c:v>
                </c:pt>
                <c:pt idx="75">
                  <c:v>-0.06675050328837528</c:v>
                </c:pt>
                <c:pt idx="76">
                  <c:v>-33.31585688695918</c:v>
                </c:pt>
                <c:pt idx="77">
                  <c:v>-11.64312106790748</c:v>
                </c:pt>
                <c:pt idx="78">
                  <c:v>-4.364012297948207</c:v>
                </c:pt>
                <c:pt idx="79">
                  <c:v>-52.04045023242111</c:v>
                </c:pt>
                <c:pt idx="80">
                  <c:v>-0.6420810289904466</c:v>
                </c:pt>
                <c:pt idx="81">
                  <c:v>-10.377207721696323</c:v>
                </c:pt>
                <c:pt idx="82">
                  <c:v>-10.524751802451135</c:v>
                </c:pt>
                <c:pt idx="83">
                  <c:v>-10.148129656990932</c:v>
                </c:pt>
                <c:pt idx="84">
                  <c:v>-2.1568832914807956</c:v>
                </c:pt>
                <c:pt idx="85">
                  <c:v>-6.070175351418129</c:v>
                </c:pt>
                <c:pt idx="86">
                  <c:v>-28.605271941680144</c:v>
                </c:pt>
                <c:pt idx="87">
                  <c:v>-29.018066050751713</c:v>
                </c:pt>
                <c:pt idx="88">
                  <c:v>-53.46731272899842</c:v>
                </c:pt>
                <c:pt idx="89">
                  <c:v>-1.8302906127623828</c:v>
                </c:pt>
                <c:pt idx="90">
                  <c:v>-4.737651462789273</c:v>
                </c:pt>
                <c:pt idx="91">
                  <c:v>-4.737649218474559</c:v>
                </c:pt>
                <c:pt idx="92">
                  <c:v>-10.099516229972664</c:v>
                </c:pt>
                <c:pt idx="93">
                  <c:v>2.842170943040401E-14</c:v>
                </c:pt>
                <c:pt idx="94">
                  <c:v>-0.6589831323310875</c:v>
                </c:pt>
                <c:pt idx="95">
                  <c:v>-113.76970177182102</c:v>
                </c:pt>
                <c:pt idx="96">
                  <c:v>-77.90004065458743</c:v>
                </c:pt>
                <c:pt idx="97">
                  <c:v>-3.5787475094691104</c:v>
                </c:pt>
                <c:pt idx="98">
                  <c:v>-1.954664765399059</c:v>
                </c:pt>
                <c:pt idx="99">
                  <c:v>-43.284604950003654</c:v>
                </c:pt>
                <c:pt idx="100">
                  <c:v>-1.8315636670687354</c:v>
                </c:pt>
                <c:pt idx="101">
                  <c:v>-5.734067196043725</c:v>
                </c:pt>
                <c:pt idx="102">
                  <c:v>-48.9911062477986</c:v>
                </c:pt>
                <c:pt idx="103">
                  <c:v>-1.7760842516245816</c:v>
                </c:pt>
                <c:pt idx="104">
                  <c:v>-0.3653714290473431</c:v>
                </c:pt>
                <c:pt idx="105">
                  <c:v>-1.2452801642388636</c:v>
                </c:pt>
                <c:pt idx="106">
                  <c:v>-6.549892190610905</c:v>
                </c:pt>
                <c:pt idx="107">
                  <c:v>-1.3826696097208924</c:v>
                </c:pt>
                <c:pt idx="108">
                  <c:v>-8.95149481837376</c:v>
                </c:pt>
                <c:pt idx="109">
                  <c:v>-6.031523132473211</c:v>
                </c:pt>
                <c:pt idx="110">
                  <c:v>-7.214627994895636</c:v>
                </c:pt>
                <c:pt idx="111">
                  <c:v>-324.2529234363251</c:v>
                </c:pt>
                <c:pt idx="112">
                  <c:v>-11.976604704784222</c:v>
                </c:pt>
                <c:pt idx="113">
                  <c:v>-24.89075567010468</c:v>
                </c:pt>
                <c:pt idx="114">
                  <c:v>-13.340551328020524</c:v>
                </c:pt>
                <c:pt idx="115">
                  <c:v>-4.901257480513351</c:v>
                </c:pt>
                <c:pt idx="116">
                  <c:v>-0.46550666370671934</c:v>
                </c:pt>
                <c:pt idx="117">
                  <c:v>-7.746212792256756</c:v>
                </c:pt>
                <c:pt idx="118">
                  <c:v>-0.6170612261199011</c:v>
                </c:pt>
                <c:pt idx="119">
                  <c:v>-4.573343874290302</c:v>
                </c:pt>
                <c:pt idx="120">
                  <c:v>-102.73785275088494</c:v>
                </c:pt>
                <c:pt idx="121">
                  <c:v>-42.15297227650228</c:v>
                </c:pt>
                <c:pt idx="122">
                  <c:v>-7.052948360292305</c:v>
                </c:pt>
                <c:pt idx="123">
                  <c:v>-19.269945822539512</c:v>
                </c:pt>
                <c:pt idx="124">
                  <c:v>-1.313069024845447</c:v>
                </c:pt>
                <c:pt idx="125">
                  <c:v>-2.5028720884463382</c:v>
                </c:pt>
                <c:pt idx="126">
                  <c:v>-0.45955083928976137</c:v>
                </c:pt>
                <c:pt idx="127">
                  <c:v>-1.9183126092880798</c:v>
                </c:pt>
                <c:pt idx="128">
                  <c:v>-10.003102652468499</c:v>
                </c:pt>
                <c:pt idx="129">
                  <c:v>-5.379445329457724</c:v>
                </c:pt>
                <c:pt idx="130">
                  <c:v>-387.9108668889194</c:v>
                </c:pt>
                <c:pt idx="131">
                  <c:v>-1.681638037915775</c:v>
                </c:pt>
                <c:pt idx="132">
                  <c:v>-2.0282771555012005</c:v>
                </c:pt>
                <c:pt idx="133">
                  <c:v>-0.20648203353897543</c:v>
                </c:pt>
                <c:pt idx="134">
                  <c:v>-2.252439705512529</c:v>
                </c:pt>
                <c:pt idx="135">
                  <c:v>-55.73575215737765</c:v>
                </c:pt>
                <c:pt idx="136">
                  <c:v>-4.830802608645527</c:v>
                </c:pt>
                <c:pt idx="137">
                  <c:v>-2.0220923169547973</c:v>
                </c:pt>
                <c:pt idx="138">
                  <c:v>-42.03225164981603</c:v>
                </c:pt>
                <c:pt idx="139">
                  <c:v>-3.172523138337752</c:v>
                </c:pt>
                <c:pt idx="140">
                  <c:v>-3.406081683531397</c:v>
                </c:pt>
                <c:pt idx="141">
                  <c:v>-30.706153639039258</c:v>
                </c:pt>
                <c:pt idx="142">
                  <c:v>-1.412688341118809</c:v>
                </c:pt>
                <c:pt idx="143">
                  <c:v>-2.1622689050092845</c:v>
                </c:pt>
                <c:pt idx="144">
                  <c:v>-10.502736730963761</c:v>
                </c:pt>
                <c:pt idx="145">
                  <c:v>-0.8348212230390004</c:v>
                </c:pt>
                <c:pt idx="146">
                  <c:v>-4.549983323072297</c:v>
                </c:pt>
                <c:pt idx="147">
                  <c:v>-63.503404207287986</c:v>
                </c:pt>
                <c:pt idx="148">
                  <c:v>-134.71196583914207</c:v>
                </c:pt>
                <c:pt idx="149">
                  <c:v>-1.0623497852390358</c:v>
                </c:pt>
                <c:pt idx="150">
                  <c:v>-3.9984083109592348</c:v>
                </c:pt>
                <c:pt idx="151">
                  <c:v>-4.8642872236828225</c:v>
                </c:pt>
                <c:pt idx="152">
                  <c:v>-1.5157583001306705</c:v>
                </c:pt>
                <c:pt idx="153">
                  <c:v>-10.246399763663021</c:v>
                </c:pt>
                <c:pt idx="154">
                  <c:v>-16.29315107233333</c:v>
                </c:pt>
                <c:pt idx="155">
                  <c:v>-4.054461430738797</c:v>
                </c:pt>
                <c:pt idx="156">
                  <c:v>-1.5903648420508034</c:v>
                </c:pt>
                <c:pt idx="157">
                  <c:v>-7.761139907077897</c:v>
                </c:pt>
                <c:pt idx="158">
                  <c:v>-15.7109461389839</c:v>
                </c:pt>
                <c:pt idx="159">
                  <c:v>-1.5858001541685098</c:v>
                </c:pt>
                <c:pt idx="160">
                  <c:v>-5.086508604774053</c:v>
                </c:pt>
                <c:pt idx="161">
                  <c:v>-20.194753926879244</c:v>
                </c:pt>
                <c:pt idx="162">
                  <c:v>-3.061181108393555</c:v>
                </c:pt>
                <c:pt idx="163">
                  <c:v>-25.427321380406624</c:v>
                </c:pt>
                <c:pt idx="164">
                  <c:v>-0.38167017416287763</c:v>
                </c:pt>
                <c:pt idx="165">
                  <c:v>-0.8989663781807451</c:v>
                </c:pt>
                <c:pt idx="166">
                  <c:v>-5.242311535662907</c:v>
                </c:pt>
                <c:pt idx="167">
                  <c:v>-3.621044363019678</c:v>
                </c:pt>
                <c:pt idx="168">
                  <c:v>-0.21825503706730842</c:v>
                </c:pt>
                <c:pt idx="169">
                  <c:v>-2.879070404174115</c:v>
                </c:pt>
                <c:pt idx="170">
                  <c:v>-10.875555416006591</c:v>
                </c:pt>
                <c:pt idx="171">
                  <c:v>-14.913292272874855</c:v>
                </c:pt>
                <c:pt idx="172">
                  <c:v>-0.7245476509511946</c:v>
                </c:pt>
                <c:pt idx="173">
                  <c:v>-2.865106546724064</c:v>
                </c:pt>
                <c:pt idx="174">
                  <c:v>-30.353198333253204</c:v>
                </c:pt>
                <c:pt idx="175">
                  <c:v>-1.6140900306668868</c:v>
                </c:pt>
                <c:pt idx="176">
                  <c:v>-5.647458434834334</c:v>
                </c:pt>
                <c:pt idx="177">
                  <c:v>-2.25589816228333</c:v>
                </c:pt>
                <c:pt idx="178">
                  <c:v>-3.351644651190213</c:v>
                </c:pt>
                <c:pt idx="179">
                  <c:v>-0.0432217557219019</c:v>
                </c:pt>
                <c:pt idx="180">
                  <c:v>-2.0892304803683714</c:v>
                </c:pt>
                <c:pt idx="181">
                  <c:v>-10.720809040605559</c:v>
                </c:pt>
                <c:pt idx="182">
                  <c:v>-2.1481383147348936</c:v>
                </c:pt>
                <c:pt idx="183">
                  <c:v>-0.09957429265432438</c:v>
                </c:pt>
                <c:pt idx="184">
                  <c:v>-1.207620494120988</c:v>
                </c:pt>
                <c:pt idx="185">
                  <c:v>-0.49998866858908286</c:v>
                </c:pt>
                <c:pt idx="186">
                  <c:v>-4.481646113210502</c:v>
                </c:pt>
                <c:pt idx="187">
                  <c:v>-1.668284360001195</c:v>
                </c:pt>
                <c:pt idx="188">
                  <c:v>-9.16328189334763</c:v>
                </c:pt>
                <c:pt idx="189">
                  <c:v>-2.867088125780242</c:v>
                </c:pt>
                <c:pt idx="190">
                  <c:v>-2.8412750722968667</c:v>
                </c:pt>
                <c:pt idx="191">
                  <c:v>-1.3514080956396697</c:v>
                </c:pt>
                <c:pt idx="192">
                  <c:v>-2.29969519486383</c:v>
                </c:pt>
                <c:pt idx="193">
                  <c:v>-2.0644248082484182</c:v>
                </c:pt>
                <c:pt idx="194">
                  <c:v>-3.742509866179887</c:v>
                </c:pt>
                <c:pt idx="195">
                  <c:v>-6.1825715029754065</c:v>
                </c:pt>
                <c:pt idx="196">
                  <c:v>-2.741458898405085</c:v>
                </c:pt>
                <c:pt idx="197">
                  <c:v>-4.885872214200447</c:v>
                </c:pt>
                <c:pt idx="198">
                  <c:v>-2.208024732854426</c:v>
                </c:pt>
                <c:pt idx="199">
                  <c:v>0</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224.06083972519534</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1070.0728883807344</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206.37126642268925</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489.65740529228407</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296.0261504062527</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254.72405914426264</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724.0548143360087</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1817.64054942801</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253.78219658431092</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191.4811982194119</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1837.9290683551178</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2123.1951538484373</c:v>
                </c:pt>
              </c:numLit>
            </c:minus>
            <c:noEndCap val="1"/>
            <c:spPr>
              <a:ln w="38100">
                <a:solidFill>
                  <a:srgbClr val="800000"/>
                </a:solidFill>
              </a:ln>
            </c:spPr>
          </c:errBars>
          <c:xVal>
            <c:numRef>
              <c:f>Graph!$B$69</c:f>
              <c:numCache/>
            </c:numRef>
          </c:xVal>
          <c:yVal>
            <c:numRef>
              <c:f>Graph!$C$69</c:f>
              <c:numCache/>
            </c:numRef>
          </c:yVal>
          <c:smooth val="0"/>
        </c:ser>
        <c:axId val="36597692"/>
        <c:axId val="60943773"/>
      </c:scatterChart>
      <c:valAx>
        <c:axId val="36597692"/>
        <c:scaling>
          <c:orientation val="minMax"/>
          <c:max val="2000"/>
          <c:min val="0"/>
        </c:scaling>
        <c:axPos val="t"/>
        <c:title>
          <c:tx>
            <c:rich>
              <a:bodyPr vert="horz" rot="0" anchor="ctr"/>
              <a:lstStyle/>
              <a:p>
                <a:pPr algn="l">
                  <a:defRPr/>
                </a:pPr>
                <a:r>
                  <a:rPr lang="en-US" cap="none" sz="1000" b="0" i="0" u="none" baseline="0">
                    <a:solidFill>
                      <a:srgbClr val="000000"/>
                    </a:solidFill>
                  </a:rPr>
                  <a:t>proportion killed by cause in 2002 (per million persons 2002)</a:t>
                </a:r>
              </a:p>
            </c:rich>
          </c:tx>
          <c:layout>
            <c:manualLayout>
              <c:xMode val="factor"/>
              <c:yMode val="factor"/>
              <c:x val="0.25675"/>
              <c:y val="0.0005"/>
            </c:manualLayout>
          </c:layout>
          <c:overlay val="0"/>
          <c:spPr>
            <a:noFill/>
            <a:ln>
              <a:noFill/>
            </a:ln>
          </c:spPr>
        </c:title>
        <c:delete val="0"/>
        <c:numFmt formatCode="#,##0" sourceLinked="0"/>
        <c:majorTickMark val="in"/>
        <c:minorTickMark val="none"/>
        <c:tickLblPos val="high"/>
        <c:spPr>
          <a:ln w="3175">
            <a:solidFill>
              <a:srgbClr val="000000"/>
            </a:solidFill>
            <a:prstDash val="sysDot"/>
          </a:ln>
        </c:spPr>
        <c:crossAx val="60943773"/>
        <c:crossesAt val="7000"/>
        <c:crossBetween val="midCat"/>
        <c:dispUnits/>
        <c:majorUnit val="200"/>
        <c:minorUnit val="40"/>
      </c:valAx>
      <c:valAx>
        <c:axId val="60943773"/>
        <c:scaling>
          <c:orientation val="maxMin"/>
          <c:max val="6242"/>
          <c:min val="0"/>
        </c:scaling>
        <c:axPos val="l"/>
        <c:title>
          <c:tx>
            <c:rich>
              <a:bodyPr vert="horz" rot="-5400000" anchor="ctr"/>
              <a:lstStyle/>
              <a:p>
                <a:pPr algn="ctr">
                  <a:defRPr/>
                </a:pPr>
                <a:r>
                  <a:rPr lang="en-US" cap="none" sz="1000" b="0" i="0" u="none" baseline="0">
                    <a:solidFill>
                      <a:srgbClr val="000000"/>
                    </a:solidFill>
                  </a:rPr>
                  <a:t>cumulative population (millions)</a:t>
                </a:r>
              </a:p>
            </c:rich>
          </c:tx>
          <c:layout>
            <c:manualLayout>
              <c:xMode val="factor"/>
              <c:yMode val="factor"/>
              <c:x val="-0.003"/>
              <c:y val="0.0005"/>
            </c:manualLayout>
          </c:layout>
          <c:overlay val="0"/>
          <c:spPr>
            <a:noFill/>
            <a:ln>
              <a:noFill/>
            </a:ln>
          </c:spPr>
        </c:title>
        <c:delete val="0"/>
        <c:numFmt formatCode="General" sourceLinked="1"/>
        <c:majorTickMark val="out"/>
        <c:minorTickMark val="none"/>
        <c:tickLblPos val="nextTo"/>
        <c:spPr>
          <a:ln w="3175">
            <a:solidFill>
              <a:srgbClr val="000000"/>
            </a:solidFill>
            <a:prstDash val="sysDot"/>
          </a:ln>
        </c:spPr>
        <c:crossAx val="36597692"/>
        <c:crossesAt val="0"/>
        <c:crossBetween val="midCat"/>
        <c:dispUnits/>
        <c:majorUnit val="1000"/>
        <c:minorUnit val="12.48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0.28125" style="0" customWidth="1"/>
    <col min="6" max="6" width="28.28125" style="49" customWidth="1"/>
    <col min="7" max="7" width="10.57421875" style="4" customWidth="1"/>
    <col min="8" max="8" width="13.8515625" style="0" customWidth="1"/>
    <col min="9" max="9" width="14.00390625" style="0" customWidth="1"/>
  </cols>
  <sheetData>
    <row r="1" spans="1:140" ht="84" customHeight="1">
      <c r="A1" s="148" t="s">
        <v>424</v>
      </c>
      <c r="B1" s="149" t="s">
        <v>425</v>
      </c>
      <c r="C1" s="150" t="s">
        <v>426</v>
      </c>
      <c r="D1" s="151" t="s">
        <v>427</v>
      </c>
      <c r="E1" s="152" t="s">
        <v>790</v>
      </c>
      <c r="F1" s="152" t="s">
        <v>791</v>
      </c>
      <c r="G1" s="153" t="s">
        <v>459</v>
      </c>
      <c r="H1" s="152" t="s">
        <v>792</v>
      </c>
      <c r="I1" s="152" t="s">
        <v>478</v>
      </c>
      <c r="J1" s="154" t="s">
        <v>785</v>
      </c>
      <c r="K1" s="154" t="s">
        <v>786</v>
      </c>
      <c r="L1" s="155"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41</v>
      </c>
      <c r="J3" t="s">
        <v>649</v>
      </c>
    </row>
    <row r="4" spans="1:7" ht="12.75" customHeight="1">
      <c r="A4" s="45">
        <v>0</v>
      </c>
      <c r="B4" s="44" t="s">
        <v>429</v>
      </c>
      <c r="C4" s="45"/>
      <c r="D4" s="47" t="s">
        <v>444</v>
      </c>
      <c r="E4" s="47">
        <v>4026194.756095921</v>
      </c>
      <c r="F4" s="44">
        <v>645.0167824568922</v>
      </c>
      <c r="G4" s="44">
        <v>6242</v>
      </c>
    </row>
    <row r="5" spans="1:7" ht="12.75" customHeight="1">
      <c r="A5" s="5"/>
      <c r="D5" s="1"/>
      <c r="E5" s="1"/>
      <c r="F5" s="52"/>
      <c r="G5" s="3"/>
    </row>
    <row r="6" spans="1:7" ht="12.75" customHeight="1">
      <c r="A6" s="5"/>
      <c r="D6" s="1"/>
      <c r="E6" s="1"/>
      <c r="F6" s="52"/>
      <c r="G6" s="3"/>
    </row>
    <row r="7" spans="1:7" ht="12.75" customHeight="1">
      <c r="A7" s="17" t="s">
        <v>445</v>
      </c>
      <c r="B7" s="32" t="s">
        <v>217</v>
      </c>
      <c r="C7" s="17">
        <v>1</v>
      </c>
      <c r="D7" s="17" t="s">
        <v>443</v>
      </c>
      <c r="E7" s="17">
        <v>225410.6301566584</v>
      </c>
      <c r="F7" s="20">
        <v>2276.8750520874582</v>
      </c>
      <c r="G7" s="20">
        <v>99</v>
      </c>
    </row>
    <row r="8" spans="1:7" ht="12.75" customHeight="1">
      <c r="A8" s="14" t="s">
        <v>446</v>
      </c>
      <c r="B8" s="33" t="s">
        <v>395</v>
      </c>
      <c r="C8" s="14">
        <v>2</v>
      </c>
      <c r="D8" s="14" t="s">
        <v>442</v>
      </c>
      <c r="E8" s="14">
        <v>425122.78609844646</v>
      </c>
      <c r="F8" s="21">
        <v>1465.9406417187809</v>
      </c>
      <c r="G8" s="21">
        <v>290</v>
      </c>
    </row>
    <row r="9" spans="1:7" ht="12.75" customHeight="1">
      <c r="A9" s="15" t="s">
        <v>447</v>
      </c>
      <c r="B9" s="34" t="s">
        <v>117</v>
      </c>
      <c r="C9" s="15">
        <v>3</v>
      </c>
      <c r="D9" s="15" t="s">
        <v>441</v>
      </c>
      <c r="E9" s="15">
        <v>582390.2832084878</v>
      </c>
      <c r="F9" s="22">
        <v>1314.6507521636292</v>
      </c>
      <c r="G9" s="22">
        <v>443</v>
      </c>
    </row>
    <row r="10" spans="1:7" ht="12.75" customHeight="1">
      <c r="A10" s="16" t="s">
        <v>448</v>
      </c>
      <c r="B10" s="35" t="s">
        <v>396</v>
      </c>
      <c r="C10" s="16">
        <v>4</v>
      </c>
      <c r="D10" s="16" t="s">
        <v>440</v>
      </c>
      <c r="E10" s="16">
        <v>1448499.7459441002</v>
      </c>
      <c r="F10" s="23">
        <v>1042.8363901685386</v>
      </c>
      <c r="G10" s="23">
        <v>1389</v>
      </c>
    </row>
    <row r="11" spans="1:7" ht="12.75" customHeight="1">
      <c r="A11" s="7" t="s">
        <v>449</v>
      </c>
      <c r="B11" s="36" t="s">
        <v>397</v>
      </c>
      <c r="C11" s="7">
        <v>5</v>
      </c>
      <c r="D11" s="7" t="s">
        <v>439</v>
      </c>
      <c r="E11" s="7">
        <v>285195.4356446956</v>
      </c>
      <c r="F11" s="24">
        <v>502.99018632221447</v>
      </c>
      <c r="G11" s="24">
        <v>567</v>
      </c>
    </row>
    <row r="12" spans="1:7" ht="12.75" customHeight="1">
      <c r="A12" s="10" t="s">
        <v>455</v>
      </c>
      <c r="B12" s="37" t="s">
        <v>398</v>
      </c>
      <c r="C12" s="10">
        <v>6</v>
      </c>
      <c r="D12" s="10" t="s">
        <v>438</v>
      </c>
      <c r="E12" s="10">
        <v>197033.67425751511</v>
      </c>
      <c r="F12" s="25">
        <v>466.9044413685192</v>
      </c>
      <c r="G12" s="25">
        <v>422</v>
      </c>
    </row>
    <row r="13" spans="1:7" ht="12.75" customHeight="1">
      <c r="A13" s="11" t="s">
        <v>450</v>
      </c>
      <c r="B13" s="38" t="s">
        <v>399</v>
      </c>
      <c r="C13" s="11">
        <v>7</v>
      </c>
      <c r="D13" s="11" t="s">
        <v>437</v>
      </c>
      <c r="E13" s="11">
        <v>326207.01522045146</v>
      </c>
      <c r="F13" s="26">
        <v>233.8401542798935</v>
      </c>
      <c r="G13" s="26">
        <v>1395</v>
      </c>
    </row>
    <row r="14" spans="1:7" ht="12.75" customHeight="1">
      <c r="A14" s="13" t="s">
        <v>451</v>
      </c>
      <c r="B14" s="39" t="s">
        <v>70</v>
      </c>
      <c r="C14" s="13">
        <v>8</v>
      </c>
      <c r="D14" s="13" t="s">
        <v>436</v>
      </c>
      <c r="E14" s="13">
        <v>146255.3101580236</v>
      </c>
      <c r="F14" s="27">
        <v>338.5539586991287</v>
      </c>
      <c r="G14" s="27">
        <v>432</v>
      </c>
    </row>
    <row r="15" spans="1:140" ht="12.75" customHeight="1">
      <c r="A15" s="12" t="s">
        <v>452</v>
      </c>
      <c r="B15" s="40" t="s">
        <v>114</v>
      </c>
      <c r="C15" s="12">
        <v>9</v>
      </c>
      <c r="D15" s="12" t="s">
        <v>435</v>
      </c>
      <c r="E15" s="12">
        <v>46518.99998950433</v>
      </c>
      <c r="F15" s="28">
        <v>177.553435074444</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8">
        <v>82057.14311699125</v>
      </c>
      <c r="F16" s="29">
        <v>193.07563086350882</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6">
        <v>169186.74347320627</v>
      </c>
      <c r="F17" s="30">
        <v>431.59883539083233</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9">
        <v>92316.98882784111</v>
      </c>
      <c r="F18" s="31">
        <v>721.2264752175087</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6">
        <v>2751.3566529498535</v>
      </c>
      <c r="F21" s="30">
        <v>611.4125895444118</v>
      </c>
      <c r="G21" s="30">
        <v>4.5</v>
      </c>
      <c r="H21" s="55">
        <v>2.7513566529498537</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6">
        <v>3154.9433137697397</v>
      </c>
      <c r="F22" s="30">
        <v>354.4880127831168</v>
      </c>
      <c r="G22" s="30">
        <v>8.9</v>
      </c>
      <c r="H22" s="55">
        <v>3.15494331376974</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7">
        <v>2787.5418799465415</v>
      </c>
      <c r="F23" s="24">
        <v>142.95086563828417</v>
      </c>
      <c r="G23" s="24">
        <v>19.5</v>
      </c>
      <c r="H23" s="55">
        <v>2.7875418799465415</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8">
        <v>5766.117513727543</v>
      </c>
      <c r="F24" s="29">
        <v>184.221006828356</v>
      </c>
      <c r="G24" s="29">
        <v>31.3</v>
      </c>
      <c r="H24" s="55">
        <v>5.7661175137275436</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6">
        <v>8078.316250572607</v>
      </c>
      <c r="F25" s="30">
        <v>501.75877332749104</v>
      </c>
      <c r="G25" s="30">
        <v>16.1</v>
      </c>
      <c r="H25" s="55">
        <v>8.078316250572607</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6">
        <v>5052.003945301915</v>
      </c>
      <c r="F26" s="30">
        <v>490.48581993222473</v>
      </c>
      <c r="G26" s="30">
        <v>10.3</v>
      </c>
      <c r="H26" s="55">
        <v>5.052003945301915</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6">
        <v>92.64257847166876</v>
      </c>
      <c r="F27" s="30">
        <v>308.80859490556253</v>
      </c>
      <c r="G27" s="30">
        <v>0.3</v>
      </c>
      <c r="H27" s="55">
        <v>0.09264257847166875</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8">
        <v>60054.03852900257</v>
      </c>
      <c r="F28" s="29">
        <v>206.37126642268925</v>
      </c>
      <c r="G28" s="29">
        <v>291</v>
      </c>
      <c r="H28" s="55">
        <v>60.054038529002575</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9">
        <v>92316.98882784111</v>
      </c>
      <c r="F29" s="31">
        <v>724.0548143360087</v>
      </c>
      <c r="G29" s="31">
        <v>127.5</v>
      </c>
      <c r="H29" s="55">
        <v>92.31698882784112</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6">
        <v>2659.417184032075</v>
      </c>
      <c r="F30" s="30">
        <v>681.9018420595064</v>
      </c>
      <c r="G30" s="30">
        <v>3.9</v>
      </c>
      <c r="H30" s="55">
        <v>2.6594171840320753</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6">
        <v>2628.091905016089</v>
      </c>
      <c r="F31" s="30">
        <v>365.01276458556794</v>
      </c>
      <c r="G31" s="30">
        <v>7.2</v>
      </c>
      <c r="H31" s="55">
        <v>2.628091905016089</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6">
        <v>65500.099698719925</v>
      </c>
      <c r="F32" s="30">
        <v>1108.2927190984758</v>
      </c>
      <c r="G32" s="30">
        <v>59.1</v>
      </c>
      <c r="H32" s="55">
        <v>65.50009969871992</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6">
        <v>2381.3553220607564</v>
      </c>
      <c r="F33" s="30">
        <v>457.95294655014544</v>
      </c>
      <c r="G33" s="30">
        <v>5.2</v>
      </c>
      <c r="H33" s="55">
        <v>2.3813553220607564</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6">
        <v>1246.86580184998</v>
      </c>
      <c r="F34" s="30">
        <v>153.93404961110866</v>
      </c>
      <c r="G34" s="30">
        <v>8.1</v>
      </c>
      <c r="H34" s="55">
        <v>1.24686580184998</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6">
        <v>92.72906157203677</v>
      </c>
      <c r="F35" s="30">
        <v>231.82265393009192</v>
      </c>
      <c r="G35" s="30">
        <v>0.4</v>
      </c>
      <c r="H35" s="55">
        <v>0.09272906157203677</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6">
        <v>19455.183738721324</v>
      </c>
      <c r="F36" s="30">
        <v>325.3375207144034</v>
      </c>
      <c r="G36" s="30">
        <v>59.8</v>
      </c>
      <c r="H36" s="55">
        <v>19.455183738721324</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6">
        <v>1499.1696400241137</v>
      </c>
      <c r="F37" s="30">
        <v>277.62400741187287</v>
      </c>
      <c r="G37" s="30">
        <v>5.4</v>
      </c>
      <c r="H37" s="55">
        <v>1.4991696400241137</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7">
        <v>579.9597262278002</v>
      </c>
      <c r="F38" s="24">
        <v>152.62098058626322</v>
      </c>
      <c r="G38" s="24">
        <v>3.8</v>
      </c>
      <c r="H38" s="55">
        <v>0.5799597262278001</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6">
        <v>20911.652998547223</v>
      </c>
      <c r="F39" s="30">
        <v>253.78219658431092</v>
      </c>
      <c r="G39" s="30">
        <v>82.4</v>
      </c>
      <c r="H39" s="55">
        <v>20.911652998547222</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6">
        <v>9865.42366983094</v>
      </c>
      <c r="F40" s="30">
        <v>240.6200895080717</v>
      </c>
      <c r="G40" s="30">
        <v>41</v>
      </c>
      <c r="H40" s="55">
        <v>9.865423669830939</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6">
        <v>14652.65008164241</v>
      </c>
      <c r="F41" s="30">
        <v>254.82869707204193</v>
      </c>
      <c r="G41" s="30">
        <v>57.5</v>
      </c>
      <c r="H41" s="55">
        <v>14.65265008164241</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10">
        <v>845.7890190130281</v>
      </c>
      <c r="F42" s="25">
        <v>134.2522252401632</v>
      </c>
      <c r="G42" s="25">
        <v>6.3</v>
      </c>
      <c r="H42" s="55">
        <v>0.8457890190130282</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11">
        <v>1636.8810799592545</v>
      </c>
      <c r="F43" s="26">
        <v>233.8401542798935</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6">
        <v>3512.9133506540866</v>
      </c>
      <c r="F44" s="30">
        <v>319.3557591503715</v>
      </c>
      <c r="G44" s="30">
        <v>11</v>
      </c>
      <c r="H44" s="55">
        <v>3.5129133506540864</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7">
        <v>1864.0236962780102</v>
      </c>
      <c r="F45" s="24">
        <v>443.8151657804786</v>
      </c>
      <c r="G45" s="24">
        <v>4.2</v>
      </c>
      <c r="H45" s="55">
        <v>1.8640236962780101</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6">
        <v>5369.5921517347215</v>
      </c>
      <c r="F46" s="30">
        <v>536.9592151734721</v>
      </c>
      <c r="G46" s="30">
        <v>10</v>
      </c>
      <c r="H46" s="55">
        <v>5.369592151734722</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12">
        <v>578.7414421328049</v>
      </c>
      <c r="F47" s="28">
        <v>289.37072106640244</v>
      </c>
      <c r="G47" s="28">
        <v>2</v>
      </c>
      <c r="H47" s="55">
        <v>0.5787414421328049</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11">
        <v>5318.5852434555945</v>
      </c>
      <c r="F48" s="26">
        <v>112.2064397353501</v>
      </c>
      <c r="G48" s="26">
        <v>47.4</v>
      </c>
      <c r="H48" s="55">
        <v>5.318585243455595</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13">
        <v>87.94412400062357</v>
      </c>
      <c r="F49" s="27">
        <v>293.1470800020786</v>
      </c>
      <c r="G49" s="27">
        <v>0.3</v>
      </c>
      <c r="H49" s="55">
        <v>0.08794412400062357</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12">
        <v>499.80251269794593</v>
      </c>
      <c r="F50" s="28">
        <v>624.7531408724324</v>
      </c>
      <c r="G50" s="28">
        <v>0.8</v>
      </c>
      <c r="H50" s="55">
        <v>0.49980251269794596</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6">
        <v>234.82642258098198</v>
      </c>
      <c r="F51" s="30">
        <v>587.066056452455</v>
      </c>
      <c r="G51" s="30">
        <v>0.4</v>
      </c>
      <c r="H51" s="55">
        <v>0.234826422580982</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12">
        <v>2284.7397100634507</v>
      </c>
      <c r="F52" s="28">
        <v>223.99408922190696</v>
      </c>
      <c r="G52" s="28">
        <v>10.2</v>
      </c>
      <c r="H52" s="55">
        <v>2.284739710063451</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7">
        <v>22.663316008583323</v>
      </c>
      <c r="F53" s="24">
        <v>75.54438669527775</v>
      </c>
      <c r="G53" s="24">
        <v>0.3</v>
      </c>
      <c r="H53" s="55">
        <v>0.02266331600858332</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13">
        <v>12598.041685985727</v>
      </c>
      <c r="F54" s="27">
        <v>331.5274127890981</v>
      </c>
      <c r="G54" s="27">
        <v>38</v>
      </c>
      <c r="H54" s="55">
        <v>12.598041685985727</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14">
        <v>23.725558572246992</v>
      </c>
      <c r="F55" s="21">
        <v>237.2555857224699</v>
      </c>
      <c r="G55" s="21">
        <v>0.1</v>
      </c>
      <c r="H55" s="55">
        <v>0.023725558572246994</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12">
        <v>327.60987928917314</v>
      </c>
      <c r="F56" s="28">
        <v>252.0075994532101</v>
      </c>
      <c r="G56" s="28">
        <v>1.3</v>
      </c>
      <c r="H56" s="55">
        <v>0.3276098792891731</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12">
        <v>6833.914859065074</v>
      </c>
      <c r="F57" s="28">
        <v>177.04442640064957</v>
      </c>
      <c r="G57" s="28">
        <v>38.6</v>
      </c>
      <c r="H57" s="55">
        <v>6.833914859065074</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12">
        <v>895.5310217847108</v>
      </c>
      <c r="F58" s="28">
        <v>90.4576789681526</v>
      </c>
      <c r="G58" s="28">
        <v>9.9</v>
      </c>
      <c r="H58" s="55">
        <v>0.8955310217847108</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13">
        <v>27.319122391912238</v>
      </c>
      <c r="F59" s="27">
        <v>650.4552950455294</v>
      </c>
      <c r="G59" s="27">
        <v>0.042</v>
      </c>
      <c r="H59" s="55">
        <v>0.027319122391912237</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10">
        <v>29.293463237409668</v>
      </c>
      <c r="F60" s="25">
        <v>41.84780462487096</v>
      </c>
      <c r="G60" s="25">
        <v>0.7</v>
      </c>
      <c r="H60" s="55">
        <v>0.029293463237409667</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12">
        <v>386.0084449412171</v>
      </c>
      <c r="F61" s="28">
        <v>110.28812712606202</v>
      </c>
      <c r="G61" s="28">
        <v>3.5</v>
      </c>
      <c r="H61" s="55">
        <v>0.38600844494121705</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12">
        <v>1415.0453986175348</v>
      </c>
      <c r="F62" s="28">
        <v>262.0454441884324</v>
      </c>
      <c r="G62" s="28">
        <v>5.4</v>
      </c>
      <c r="H62" s="55">
        <v>1.4150453986175349</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13">
        <v>4723.500996267919</v>
      </c>
      <c r="F63" s="27">
        <v>302.7885254017897</v>
      </c>
      <c r="G63" s="27">
        <v>15.6</v>
      </c>
      <c r="H63" s="55">
        <v>4.723500996267918</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10">
        <v>148.48590438234297</v>
      </c>
      <c r="F64" s="25">
        <v>61.86912682597624</v>
      </c>
      <c r="G64" s="25">
        <v>2.4</v>
      </c>
      <c r="H64" s="55">
        <v>0.14848590438234296</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13">
        <v>433.430611332264</v>
      </c>
      <c r="F65" s="27">
        <v>105.71478325177172</v>
      </c>
      <c r="G65" s="27">
        <v>4.1</v>
      </c>
      <c r="H65" s="55">
        <v>0.433430611332264</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13">
        <v>951.6602731290942</v>
      </c>
      <c r="F66" s="27">
        <v>279.90008033208653</v>
      </c>
      <c r="G66" s="27">
        <v>3.4</v>
      </c>
      <c r="H66" s="55">
        <v>0.9516602731290942</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10">
        <v>12.991830418795029</v>
      </c>
      <c r="F67" s="25">
        <v>21.653050697991716</v>
      </c>
      <c r="G67" s="25">
        <v>0.6</v>
      </c>
      <c r="H67" s="55">
        <v>0.01299183041879503</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12">
        <v>862.1479635528719</v>
      </c>
      <c r="F68" s="28">
        <v>195.94271898928906</v>
      </c>
      <c r="G68" s="28">
        <v>4.4</v>
      </c>
      <c r="H68" s="55">
        <v>0.8621479635528719</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10">
        <v>407.39249559754256</v>
      </c>
      <c r="F69" s="25">
        <v>140.48017089570433</v>
      </c>
      <c r="G69" s="25">
        <v>2.9</v>
      </c>
      <c r="H69" s="55">
        <v>0.40739249559754254</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12">
        <v>380.2277576006859</v>
      </c>
      <c r="F70" s="28">
        <v>165.3164163481243</v>
      </c>
      <c r="G70" s="28">
        <v>2.3</v>
      </c>
      <c r="H70" s="55">
        <v>0.3802277576006859</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8">
        <v>42.81978318036506</v>
      </c>
      <c r="F71" s="29">
        <v>142.73261060121686</v>
      </c>
      <c r="G71" s="29">
        <v>0.3</v>
      </c>
      <c r="H71" s="55">
        <v>0.042819783180365056</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13">
        <v>6693.084558265732</v>
      </c>
      <c r="F72" s="27">
        <v>592.3083679881179</v>
      </c>
      <c r="G72" s="27">
        <v>11.3</v>
      </c>
      <c r="H72" s="55">
        <v>6.693084558265732</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8">
        <v>16184.513509537588</v>
      </c>
      <c r="F73" s="29">
        <v>158.67170107389794</v>
      </c>
      <c r="G73" s="29">
        <v>102</v>
      </c>
      <c r="H73" s="55">
        <v>16.184513509537588</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13">
        <v>395.1275999864436</v>
      </c>
      <c r="F74" s="27">
        <v>303.9443076818797</v>
      </c>
      <c r="G74" s="27">
        <v>1.3</v>
      </c>
      <c r="H74" s="55">
        <v>0.3951275999864436</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13">
        <v>33.01327829377365</v>
      </c>
      <c r="F75" s="27">
        <v>330.1327829377365</v>
      </c>
      <c r="G75" s="27">
        <v>0.1</v>
      </c>
      <c r="H75" s="55">
        <v>0.03301327829377365</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12">
        <v>1606.7518117584193</v>
      </c>
      <c r="F76" s="28">
        <v>200.8439764698024</v>
      </c>
      <c r="G76" s="28">
        <v>8</v>
      </c>
      <c r="H76" s="55">
        <v>1.6067518117584194</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10">
        <v>36705.736922688244</v>
      </c>
      <c r="F77" s="25">
        <v>254.72405914426264</v>
      </c>
      <c r="G77" s="25">
        <v>144.1</v>
      </c>
      <c r="H77" s="55">
        <v>36.705736922688246</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15">
        <v>1129.7378417205937</v>
      </c>
      <c r="F78" s="22">
        <v>209.21071142973955</v>
      </c>
      <c r="G78" s="22">
        <v>5.4</v>
      </c>
      <c r="H78" s="55">
        <v>1.1297378417205937</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7">
        <v>7162.321538924386</v>
      </c>
      <c r="F79" s="24">
        <v>298.4300641218494</v>
      </c>
      <c r="G79" s="24">
        <v>24</v>
      </c>
      <c r="H79" s="55">
        <v>7.162321538924386</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12">
        <v>130.08329992862798</v>
      </c>
      <c r="F80" s="28">
        <v>65.04164996431399</v>
      </c>
      <c r="G80" s="28">
        <v>2</v>
      </c>
      <c r="H80" s="55">
        <v>0.130083299928628</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13">
        <v>529.4999058273759</v>
      </c>
      <c r="F81" s="27">
        <v>170.80642123463738</v>
      </c>
      <c r="G81" s="27">
        <v>3.1</v>
      </c>
      <c r="H81" s="55">
        <v>0.5294999058273758</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12">
        <v>497.2374570048807</v>
      </c>
      <c r="F82" s="28">
        <v>50.22600575806876</v>
      </c>
      <c r="G82" s="28">
        <v>9.9</v>
      </c>
      <c r="H82" s="55">
        <v>0.4972374570048807</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7">
        <v>27.940009166349746</v>
      </c>
      <c r="F83" s="24">
        <v>279.40009166349745</v>
      </c>
      <c r="G83" s="24">
        <v>0.1</v>
      </c>
      <c r="H83" s="55">
        <v>0.027940009166349745</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14">
        <v>251.49129943054427</v>
      </c>
      <c r="F84" s="21">
        <v>209.5760828587869</v>
      </c>
      <c r="G84" s="21">
        <v>1.2</v>
      </c>
      <c r="H84" s="55">
        <v>0.25149129943054427</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12">
        <v>972.1215723604828</v>
      </c>
      <c r="F85" s="28">
        <v>313.5876039872525</v>
      </c>
      <c r="G85" s="28">
        <v>3.1</v>
      </c>
      <c r="H85" s="55">
        <v>0.9721215723604828</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12">
        <v>203.3966725809903</v>
      </c>
      <c r="F86" s="28">
        <v>49.60894453194886</v>
      </c>
      <c r="G86" s="28">
        <v>4.1</v>
      </c>
      <c r="H86" s="55">
        <v>0.20339667258099028</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13">
        <v>88.14921794355492</v>
      </c>
      <c r="F87" s="27">
        <v>220.37304485888728</v>
      </c>
      <c r="G87" s="27">
        <v>0.4</v>
      </c>
      <c r="H87" s="55">
        <v>0.08814921794355492</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13">
        <v>2389.5066199057405</v>
      </c>
      <c r="F88" s="27">
        <v>94.82169126610081</v>
      </c>
      <c r="G88" s="27">
        <v>25.2</v>
      </c>
      <c r="H88" s="55">
        <v>2.3895066199057404</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12">
        <v>6390.261374818591</v>
      </c>
      <c r="F89" s="28">
        <v>285.27952566154426</v>
      </c>
      <c r="G89" s="28">
        <v>22.4</v>
      </c>
      <c r="H89" s="55">
        <v>6.390261374818591</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12">
        <v>6461.706609779675</v>
      </c>
      <c r="F90" s="28">
        <v>132.14123946379704</v>
      </c>
      <c r="G90" s="28">
        <v>48.9</v>
      </c>
      <c r="H90" s="55">
        <v>6.461706609779675</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13">
        <v>16.316827803338942</v>
      </c>
      <c r="F91" s="27">
        <v>163.1682780333894</v>
      </c>
      <c r="G91" s="27">
        <v>0.1</v>
      </c>
      <c r="H91" s="55">
        <v>0.016316827803338943</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13">
        <v>52189.41031662236</v>
      </c>
      <c r="F92" s="27">
        <v>296.0261504062527</v>
      </c>
      <c r="G92" s="27">
        <v>176.3</v>
      </c>
      <c r="H92" s="55">
        <v>52.18941031662236</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13">
        <v>7339.428664377023</v>
      </c>
      <c r="F93" s="27">
        <v>168.7224980316557</v>
      </c>
      <c r="G93" s="27">
        <v>43.5</v>
      </c>
      <c r="H93" s="55">
        <v>7.339428664377023</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10">
        <v>356.4692231944242</v>
      </c>
      <c r="F94" s="25">
        <v>127.31043685515151</v>
      </c>
      <c r="G94" s="25">
        <v>2.8</v>
      </c>
      <c r="H94" s="55">
        <v>0.3564692231944242</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7">
        <v>58.30659799428235</v>
      </c>
      <c r="F95" s="24">
        <v>291.5329899714117</v>
      </c>
      <c r="G95" s="24">
        <v>0.2</v>
      </c>
      <c r="H95" s="55">
        <v>0.058306597994282346</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7">
        <v>12787.177117810828</v>
      </c>
      <c r="F96" s="24">
        <v>205.58162568827697</v>
      </c>
      <c r="G96" s="24">
        <v>62.2</v>
      </c>
      <c r="H96" s="55">
        <v>12.787177117810828</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10">
        <v>5947.1438071035545</v>
      </c>
      <c r="F97" s="25">
        <v>253.06994923844914</v>
      </c>
      <c r="G97" s="25">
        <v>23.5</v>
      </c>
      <c r="H97" s="55">
        <v>5.947143807103554</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10">
        <v>5225.065777820301</v>
      </c>
      <c r="F98" s="25">
        <v>337.1010179238904</v>
      </c>
      <c r="G98" s="25">
        <v>15.5</v>
      </c>
      <c r="H98" s="55">
        <v>5.225065777820301</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13">
        <v>825.0675337668835</v>
      </c>
      <c r="F99" s="27">
        <v>317.3336668334167</v>
      </c>
      <c r="G99" s="27">
        <v>2.6</v>
      </c>
      <c r="H99" s="55">
        <v>0.8250675337668835</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10">
        <v>840.1701723861735</v>
      </c>
      <c r="F100" s="25">
        <v>233.38060344060375</v>
      </c>
      <c r="G100" s="25">
        <v>3.6</v>
      </c>
      <c r="H100" s="55">
        <v>0.8401701723861735</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7">
        <v>247.626514045211</v>
      </c>
      <c r="F101" s="24">
        <v>309.5331425565137</v>
      </c>
      <c r="G101" s="24">
        <v>0.8</v>
      </c>
      <c r="H101" s="55">
        <v>0.247626514045211</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10">
        <v>310.71769747732293</v>
      </c>
      <c r="F102" s="25">
        <v>100.23151531526545</v>
      </c>
      <c r="G102" s="25">
        <v>3.1</v>
      </c>
      <c r="H102" s="55">
        <v>0.3107176974773229</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7">
        <v>46937.89613494386</v>
      </c>
      <c r="F103" s="24">
        <v>597.1742510807107</v>
      </c>
      <c r="G103" s="24">
        <v>78.6</v>
      </c>
      <c r="H103" s="55">
        <v>46.93789613494386</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16">
        <v>192.55683639082847</v>
      </c>
      <c r="F104" s="23">
        <v>641.8561213027616</v>
      </c>
      <c r="G104" s="23">
        <v>0.3</v>
      </c>
      <c r="H104" s="55">
        <v>0.19255683639082846</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13">
        <v>20323.199917509413</v>
      </c>
      <c r="F105" s="27">
        <v>758.3283551309482</v>
      </c>
      <c r="G105" s="27">
        <v>26.8</v>
      </c>
      <c r="H105" s="55">
        <v>20.323199917509413</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10">
        <v>3800.8632291578892</v>
      </c>
      <c r="F106" s="25">
        <v>791.8465060745602</v>
      </c>
      <c r="G106" s="25">
        <v>4.8</v>
      </c>
      <c r="H106" s="55">
        <v>3.800863229157889</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13">
        <v>33.70014436312361</v>
      </c>
      <c r="F107" s="27">
        <v>337.0014436312361</v>
      </c>
      <c r="G107" s="27">
        <v>0.1</v>
      </c>
      <c r="H107" s="55">
        <v>0.033700144363123616</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12">
        <v>13461.128234824657</v>
      </c>
      <c r="F108" s="28">
        <v>191.4811982194119</v>
      </c>
      <c r="G108" s="28">
        <v>70.3</v>
      </c>
      <c r="H108" s="55">
        <v>13.461128234824656</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13">
        <v>1572.0169293453837</v>
      </c>
      <c r="F109" s="27">
        <v>275.79244374480413</v>
      </c>
      <c r="G109" s="27">
        <v>5.7</v>
      </c>
      <c r="H109" s="55">
        <v>1.5720169293453836</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10">
        <v>1129.8596796882155</v>
      </c>
      <c r="F110" s="25">
        <v>213.18107163928593</v>
      </c>
      <c r="G110" s="25">
        <v>5.3</v>
      </c>
      <c r="H110" s="55">
        <v>1.1298596796882154</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10">
        <v>5422.361531977958</v>
      </c>
      <c r="F111" s="25">
        <v>653.2965701178263</v>
      </c>
      <c r="G111" s="25">
        <v>8.3</v>
      </c>
      <c r="H111" s="55">
        <v>5.422361531977958</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15">
        <v>2131.390349149999</v>
      </c>
      <c r="F112" s="22">
        <v>219.73096382989684</v>
      </c>
      <c r="G112" s="22">
        <v>9.7</v>
      </c>
      <c r="H112" s="55">
        <v>2.1313903491499993</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13">
        <v>57.02750720604313</v>
      </c>
      <c r="F113" s="27">
        <v>570.2750720604313</v>
      </c>
      <c r="G113" s="27">
        <v>0.1</v>
      </c>
      <c r="H113" s="55">
        <v>0.05702750720604313</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11">
        <v>290136.3813601555</v>
      </c>
      <c r="F114" s="26">
        <v>224.06083972519534</v>
      </c>
      <c r="G114" s="26">
        <v>1294.9</v>
      </c>
      <c r="H114" s="55">
        <v>290.1363813601555</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13">
        <v>21.109184115891757</v>
      </c>
      <c r="F115" s="27">
        <v>211.09184115891756</v>
      </c>
      <c r="G115" s="27">
        <v>0.1</v>
      </c>
      <c r="H115" s="55">
        <v>0.021109184115891758</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16">
        <v>6578.312309720571</v>
      </c>
      <c r="F116" s="23">
        <v>348.0588523661678</v>
      </c>
      <c r="G116" s="23">
        <v>18.9</v>
      </c>
      <c r="H116" s="55">
        <v>6.5783123097205705</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10">
        <v>889.267096994517</v>
      </c>
      <c r="F117" s="25">
        <v>171.01290326817636</v>
      </c>
      <c r="G117" s="25">
        <v>5.2</v>
      </c>
      <c r="H117" s="55">
        <v>0.889267096994517</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13">
        <v>2050.7835734626815</v>
      </c>
      <c r="F118" s="27">
        <v>238.4632062165909</v>
      </c>
      <c r="G118" s="27">
        <v>8.6</v>
      </c>
      <c r="H118" s="55">
        <v>2.0507835734626814</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13">
        <v>125.14335973960699</v>
      </c>
      <c r="F119" s="27">
        <v>417.14453246535663</v>
      </c>
      <c r="G119" s="27">
        <v>0.3</v>
      </c>
      <c r="H119" s="55">
        <v>0.125143359739607</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13">
        <v>4101.4422971837885</v>
      </c>
      <c r="F120" s="27">
        <v>320.4251794674835</v>
      </c>
      <c r="G120" s="27">
        <v>12.8</v>
      </c>
      <c r="H120" s="55">
        <v>4.101442297183788</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10">
        <v>6963.891867259209</v>
      </c>
      <c r="F121" s="25">
        <v>102.25979247076666</v>
      </c>
      <c r="G121" s="25">
        <v>68.1</v>
      </c>
      <c r="H121" s="55">
        <v>6.963891867259209</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10">
        <v>1587.4751006529652</v>
      </c>
      <c r="F122" s="25">
        <v>466.9044413685192</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13">
        <v>2739.328562440725</v>
      </c>
      <c r="F123" s="27">
        <v>428.0200878813632</v>
      </c>
      <c r="G123" s="27">
        <v>6.4</v>
      </c>
      <c r="H123" s="55">
        <v>2.739328562440725</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13">
        <v>200.33378768892746</v>
      </c>
      <c r="F124" s="27">
        <v>250.4172346111593</v>
      </c>
      <c r="G124" s="27">
        <v>0.8</v>
      </c>
      <c r="H124" s="55">
        <v>0.20033378768892746</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15">
        <v>90.57991285998122</v>
      </c>
      <c r="F125" s="22">
        <v>181.15982571996244</v>
      </c>
      <c r="G125" s="22">
        <v>0.5</v>
      </c>
      <c r="H125" s="55">
        <v>0.09057991285998122</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10">
        <v>2036.96771502461</v>
      </c>
      <c r="F126" s="25">
        <v>117.06711005888565</v>
      </c>
      <c r="G126" s="25">
        <v>17.4</v>
      </c>
      <c r="H126" s="55">
        <v>2.03696771502461</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10">
        <v>11151.192236052391</v>
      </c>
      <c r="F127" s="25">
        <v>433.89853058569616</v>
      </c>
      <c r="G127" s="25">
        <v>25.7</v>
      </c>
      <c r="H127" s="55">
        <v>11.151192236052392</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15">
        <v>14133.871149326616</v>
      </c>
      <c r="F128" s="22">
        <v>451.56137857273535</v>
      </c>
      <c r="G128" s="22">
        <v>31.3</v>
      </c>
      <c r="H128" s="55">
        <v>14.133871149326616</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17">
        <v>447.39607905079197</v>
      </c>
      <c r="F129" s="20">
        <v>894.7921581015839</v>
      </c>
      <c r="G129" s="20">
        <v>0.5</v>
      </c>
      <c r="H129" s="55">
        <v>0.447396079050792</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10">
        <v>2613.325561623462</v>
      </c>
      <c r="F130" s="25">
        <v>512.4167767889141</v>
      </c>
      <c r="G130" s="25">
        <v>5.1</v>
      </c>
      <c r="H130" s="55">
        <v>2.613325561623462</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7">
        <v>106304.62268895487</v>
      </c>
      <c r="F131" s="24">
        <v>489.65740529228407</v>
      </c>
      <c r="G131" s="24">
        <v>217.1</v>
      </c>
      <c r="H131" s="55">
        <v>106.30462268895486</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7">
        <v>28072.157587968137</v>
      </c>
      <c r="F132" s="24">
        <v>349.59100358615365</v>
      </c>
      <c r="G132" s="24">
        <v>80.3</v>
      </c>
      <c r="H132" s="55">
        <v>28.072157587968135</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12">
        <v>897.6043804939411</v>
      </c>
      <c r="F133" s="28">
        <v>208.74520476603283</v>
      </c>
      <c r="G133" s="28">
        <v>4.3</v>
      </c>
      <c r="H133" s="55">
        <v>0.8976043804939411</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13">
        <v>6722.606037191095</v>
      </c>
      <c r="F134" s="27">
        <v>781.6983764175693</v>
      </c>
      <c r="G134" s="27">
        <v>8.6</v>
      </c>
      <c r="H134" s="55">
        <v>6.722606037191095</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13">
        <v>1582.5070180962541</v>
      </c>
      <c r="F135" s="27">
        <v>232.72162030827266</v>
      </c>
      <c r="G135" s="27">
        <v>6.8</v>
      </c>
      <c r="H135" s="55">
        <v>1.5825070180962542</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10">
        <v>5705.360772788342</v>
      </c>
      <c r="F136" s="25">
        <v>920.2194794819906</v>
      </c>
      <c r="G136" s="25">
        <v>6.2</v>
      </c>
      <c r="H136" s="55">
        <v>5.7053607727883415</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11">
        <v>975.2919301204056</v>
      </c>
      <c r="F137" s="26">
        <v>375.1122808155406</v>
      </c>
      <c r="G137" s="26">
        <v>2.6</v>
      </c>
      <c r="H137" s="55">
        <v>0.9752919301204056</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13">
        <v>1787.0078321738615</v>
      </c>
      <c r="F138" s="27">
        <v>337.1712890894078</v>
      </c>
      <c r="G138" s="27">
        <v>5.3</v>
      </c>
      <c r="H138" s="55">
        <v>1.7870078321738616</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14">
        <v>23983.337321341154</v>
      </c>
      <c r="F139" s="21">
        <v>535.3423509227937</v>
      </c>
      <c r="G139" s="21">
        <v>44.8</v>
      </c>
      <c r="H139" s="55">
        <v>23.983337321341153</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15">
        <v>24520.95269135542</v>
      </c>
      <c r="F140" s="22">
        <v>347.81493179227544</v>
      </c>
      <c r="G140" s="22">
        <v>70.5</v>
      </c>
      <c r="H140" s="55">
        <v>24.52095269135542</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13">
        <v>5862.88437603338</v>
      </c>
      <c r="F141" s="27">
        <v>488.57369800278167</v>
      </c>
      <c r="G141" s="27">
        <v>12</v>
      </c>
      <c r="H141" s="55">
        <v>5.862884376033381</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17">
        <v>771.1285956006769</v>
      </c>
      <c r="F142" s="20">
        <v>593.1758427697515</v>
      </c>
      <c r="G142" s="20">
        <v>1.3</v>
      </c>
      <c r="H142" s="55">
        <v>0.7711285956006769</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17">
        <v>150.5361793392228</v>
      </c>
      <c r="F143" s="20">
        <v>752.6808966961139</v>
      </c>
      <c r="G143" s="20">
        <v>0.2</v>
      </c>
      <c r="H143" s="55">
        <v>0.1505361793392228</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7">
        <v>160.23710221351502</v>
      </c>
      <c r="F144" s="24">
        <v>320.47420442703003</v>
      </c>
      <c r="G144" s="24">
        <v>0.5</v>
      </c>
      <c r="H144" s="55">
        <v>0.160237102213515</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15">
        <v>9132.298146663426</v>
      </c>
      <c r="F145" s="22">
        <v>303.39860952370185</v>
      </c>
      <c r="G145" s="22">
        <v>30.1</v>
      </c>
      <c r="H145" s="55">
        <v>9.132298146663427</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14">
        <v>471.6857947627022</v>
      </c>
      <c r="F146" s="21">
        <v>235.8428973813511</v>
      </c>
      <c r="G146" s="21">
        <v>2</v>
      </c>
      <c r="H146" s="55">
        <v>0.47168579476270217</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16">
        <v>1123041.4963555809</v>
      </c>
      <c r="F147" s="23">
        <v>1070.0728883807344</v>
      </c>
      <c r="G147" s="23">
        <v>1049.5</v>
      </c>
      <c r="H147" s="55">
        <v>1123.0414963555809</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14">
        <v>494.9237205391772</v>
      </c>
      <c r="F148" s="21">
        <v>274.95762252176513</v>
      </c>
      <c r="G148" s="21">
        <v>1.8</v>
      </c>
      <c r="H148" s="55">
        <v>0.4949237205391772</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7">
        <v>45.91335115356172</v>
      </c>
      <c r="F149" s="24">
        <v>229.5667557678086</v>
      </c>
      <c r="G149" s="24">
        <v>0.2</v>
      </c>
      <c r="H149" s="55">
        <v>0.04591335115356172</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7">
        <v>8846.438828837767</v>
      </c>
      <c r="F150" s="24">
        <v>641.0462919447657</v>
      </c>
      <c r="G150" s="24">
        <v>13.8</v>
      </c>
      <c r="H150" s="55">
        <v>8.846438828837767</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15">
        <v>16743.11386576563</v>
      </c>
      <c r="F151" s="22">
        <v>816.7372617446649</v>
      </c>
      <c r="G151" s="22">
        <v>20.5</v>
      </c>
      <c r="H151" s="55">
        <v>16.74311386576563</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7">
        <v>58273.7792431418</v>
      </c>
      <c r="F152" s="24">
        <v>1191.6928270581145</v>
      </c>
      <c r="G152" s="24">
        <v>48.9</v>
      </c>
      <c r="H152" s="55">
        <v>58.273779243141796</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7">
        <v>3610.4388759571198</v>
      </c>
      <c r="F153" s="24">
        <v>644.7212278494857</v>
      </c>
      <c r="G153" s="24">
        <v>5.6</v>
      </c>
      <c r="H153" s="55">
        <v>3.6104388759571195</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16">
        <v>1811.839097201264</v>
      </c>
      <c r="F154" s="23">
        <v>823.5632260005744</v>
      </c>
      <c r="G154" s="23">
        <v>2.2</v>
      </c>
      <c r="H154" s="55">
        <v>1.811839097201264</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7">
        <v>6673.0555018508085</v>
      </c>
      <c r="F155" s="24">
        <v>1213.282818518329</v>
      </c>
      <c r="G155" s="24">
        <v>5.5</v>
      </c>
      <c r="H155" s="55">
        <v>6.673055501850809</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14">
        <v>363.74198334866685</v>
      </c>
      <c r="F156" s="21">
        <v>519.6314047838098</v>
      </c>
      <c r="G156" s="21">
        <v>0.7</v>
      </c>
      <c r="H156" s="55">
        <v>0.36374198334866686</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14">
        <v>1388.5013172427402</v>
      </c>
      <c r="F157" s="21">
        <v>1262.2739247661275</v>
      </c>
      <c r="G157" s="21">
        <v>1.1</v>
      </c>
      <c r="H157" s="55">
        <v>1.3885013172427403</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16">
        <v>125139.50301964073</v>
      </c>
      <c r="F158" s="23">
        <v>870.2329834467366</v>
      </c>
      <c r="G158" s="23">
        <v>143.8</v>
      </c>
      <c r="H158" s="55">
        <v>125.13950301964073</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15">
        <v>8865.671433650774</v>
      </c>
      <c r="F159" s="22">
        <v>269.47329585564665</v>
      </c>
      <c r="G159" s="22">
        <v>32.9</v>
      </c>
      <c r="H159" s="55">
        <v>8.865671433650775</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16">
        <v>24148.912648163045</v>
      </c>
      <c r="F160" s="23">
        <v>981.6631157789855</v>
      </c>
      <c r="G160" s="23">
        <v>24.6</v>
      </c>
      <c r="H160" s="55">
        <v>24.148912648163044</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15">
        <v>33171.047205863746</v>
      </c>
      <c r="F161" s="22">
        <v>2112.8055545136144</v>
      </c>
      <c r="G161" s="22">
        <v>15.7</v>
      </c>
      <c r="H161" s="55">
        <v>33.171047205863744</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16">
        <v>167587.12567740286</v>
      </c>
      <c r="F162" s="23">
        <v>1117.9928330714</v>
      </c>
      <c r="G162" s="23">
        <v>149.9</v>
      </c>
      <c r="H162" s="55">
        <v>167.58712567740287</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15">
        <v>8667.186934671483</v>
      </c>
      <c r="F163" s="22">
        <v>1805.6639447232258</v>
      </c>
      <c r="G163" s="22">
        <v>4.8</v>
      </c>
      <c r="H163" s="55">
        <v>8.667186934671482</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17">
        <v>1716.8671584755557</v>
      </c>
      <c r="F164" s="20">
        <v>476.9075440209877</v>
      </c>
      <c r="G164" s="20">
        <v>3.6</v>
      </c>
      <c r="H164" s="55">
        <v>1.7168671584755557</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14">
        <v>1602.435914601321</v>
      </c>
      <c r="F165" s="21">
        <v>890.2421747785116</v>
      </c>
      <c r="G165" s="21">
        <v>1.8</v>
      </c>
      <c r="H165" s="55">
        <v>1.602435914601321</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14">
        <v>40094.05079526835</v>
      </c>
      <c r="F166" s="21">
        <v>1603.7620318107338</v>
      </c>
      <c r="G166" s="21">
        <v>25</v>
      </c>
      <c r="H166" s="55">
        <v>40.094050795268345</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14">
        <v>10934.648059387056</v>
      </c>
      <c r="F167" s="21">
        <v>854.2693796396137</v>
      </c>
      <c r="G167" s="21">
        <v>12.8</v>
      </c>
      <c r="H167" s="55">
        <v>10.934648059387056</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14">
        <v>37247.74464005236</v>
      </c>
      <c r="F168" s="21">
        <v>1182.468083811186</v>
      </c>
      <c r="G168" s="21">
        <v>31.5</v>
      </c>
      <c r="H168" s="55">
        <v>37.24774464005236</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10">
        <v>24559.642263424957</v>
      </c>
      <c r="F169" s="25">
        <v>1272.5203245297905</v>
      </c>
      <c r="G169" s="25">
        <v>19.3</v>
      </c>
      <c r="H169" s="55">
        <v>24.55964226342496</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14">
        <v>27726.763554893474</v>
      </c>
      <c r="F170" s="21">
        <v>1640.6368967392589</v>
      </c>
      <c r="G170" s="21">
        <v>16.9</v>
      </c>
      <c r="H170" s="55">
        <v>27.726763554893473</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15">
        <v>219752.74242584643</v>
      </c>
      <c r="F171" s="22">
        <v>1817.64054942801</v>
      </c>
      <c r="G171" s="22">
        <v>120.9</v>
      </c>
      <c r="H171" s="55">
        <v>219.75274242584644</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15">
        <v>6963.1948269019895</v>
      </c>
      <c r="F172" s="22">
        <v>2486.855295322139</v>
      </c>
      <c r="G172" s="22">
        <v>2.8</v>
      </c>
      <c r="H172" s="55">
        <v>6.963194826901989</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13">
        <v>8435.35785664706</v>
      </c>
      <c r="F173" s="27">
        <v>1028.7021776398856</v>
      </c>
      <c r="G173" s="27">
        <v>8.2</v>
      </c>
      <c r="H173" s="55">
        <v>8.43535785664706</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14">
        <v>1036.5723550099037</v>
      </c>
      <c r="F174" s="21">
        <v>1480.8176500141483</v>
      </c>
      <c r="G174" s="21">
        <v>0.7</v>
      </c>
      <c r="H174" s="55">
        <v>1.0365723550099037</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15">
        <v>2075.3648302356432</v>
      </c>
      <c r="F175" s="22">
        <v>1482.4034501683168</v>
      </c>
      <c r="G175" s="22">
        <v>1.4</v>
      </c>
      <c r="H175" s="55">
        <v>2.0753648302356433</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14">
        <v>6811.704367889363</v>
      </c>
      <c r="F176" s="21">
        <v>1702.9260919723408</v>
      </c>
      <c r="G176" s="21">
        <v>4</v>
      </c>
      <c r="H176" s="55">
        <v>6.811704367889363</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15">
        <v>16343.767853225207</v>
      </c>
      <c r="F177" s="22">
        <v>1650.8856417399197</v>
      </c>
      <c r="G177" s="22">
        <v>9.9</v>
      </c>
      <c r="H177" s="55">
        <v>16.343767853225206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7">
        <v>605.6025323893738</v>
      </c>
      <c r="F178" s="24">
        <v>865.1464748419626</v>
      </c>
      <c r="G178" s="24">
        <v>0.7</v>
      </c>
      <c r="H178" s="55">
        <v>0.6056025323893738</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17">
        <v>17006.376582722234</v>
      </c>
      <c r="F179" s="20">
        <v>2048.9610340629197</v>
      </c>
      <c r="G179" s="20">
        <v>8.3</v>
      </c>
      <c r="H179" s="55">
        <v>17.006376582722233</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15">
        <v>4880.3654012487095</v>
      </c>
      <c r="F180" s="22">
        <v>580.9958811010368</v>
      </c>
      <c r="G180" s="22">
        <v>8.4</v>
      </c>
      <c r="H180" s="55">
        <v>4.880365401248709</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15">
        <v>15566.647617316652</v>
      </c>
      <c r="F181" s="22">
        <v>2358.582972320705</v>
      </c>
      <c r="G181" s="22">
        <v>6.6</v>
      </c>
      <c r="H181" s="55">
        <v>15.566647617316653</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14">
        <v>67923.05934436714</v>
      </c>
      <c r="F182" s="21">
        <v>1871.1586596244392</v>
      </c>
      <c r="G182" s="21">
        <v>36.3</v>
      </c>
      <c r="H182" s="55">
        <v>67.92305934436713</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15">
        <v>22058.06478814887</v>
      </c>
      <c r="F183" s="22">
        <v>1345.0039504968825</v>
      </c>
      <c r="G183" s="22">
        <v>16.4</v>
      </c>
      <c r="H183" s="55">
        <v>22.05806478814887</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17">
        <v>27516.21751477387</v>
      </c>
      <c r="F184" s="20">
        <v>2571.6091135302686</v>
      </c>
      <c r="G184" s="20">
        <v>10.7</v>
      </c>
      <c r="H184" s="55">
        <v>27.51621751477387</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14">
        <v>29420.996821701057</v>
      </c>
      <c r="F185" s="21">
        <v>2472.352674092526</v>
      </c>
      <c r="G185" s="21">
        <v>11.9</v>
      </c>
      <c r="H185" s="55">
        <v>29.420996821701056</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17">
        <v>47893.93068275079</v>
      </c>
      <c r="F186" s="20">
        <v>3628.328082026575</v>
      </c>
      <c r="G186" s="20">
        <v>13.2</v>
      </c>
      <c r="H186" s="55">
        <v>47.89393068275079</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15">
        <v>21103.50569407999</v>
      </c>
      <c r="F187" s="22">
        <v>2542.591047479517</v>
      </c>
      <c r="G187" s="22">
        <v>8.3</v>
      </c>
      <c r="H187" s="55">
        <v>21.103505694079992</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17">
        <v>108707.59187704</v>
      </c>
      <c r="F188" s="20">
        <v>2123.1951538484373</v>
      </c>
      <c r="G188" s="20">
        <v>51.2</v>
      </c>
      <c r="H188" s="55">
        <v>108.70759187704</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17">
        <v>7037.177112447219</v>
      </c>
      <c r="F189" s="20">
        <v>1851.8887138018997</v>
      </c>
      <c r="G189" s="20">
        <v>3.8</v>
      </c>
      <c r="H189" s="55">
        <v>7.037177112447218</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14">
        <v>126817.10571650312</v>
      </c>
      <c r="F190" s="21">
        <v>1837.9290683551178</v>
      </c>
      <c r="G190" s="21">
        <v>69</v>
      </c>
      <c r="H190" s="55">
        <v>126.81710571650312</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14">
        <v>28599.276805948688</v>
      </c>
      <c r="F191" s="21">
        <v>1545.9068543756048</v>
      </c>
      <c r="G191" s="21">
        <v>18.5</v>
      </c>
      <c r="H191" s="55">
        <v>28.599276805948687</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15">
        <v>3113.4194090741876</v>
      </c>
      <c r="F192" s="22">
        <v>2223.8710064815627</v>
      </c>
      <c r="G192" s="22">
        <v>1.4</v>
      </c>
      <c r="H192" s="55">
        <v>3.113419409074188</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17">
        <v>14163.408374458037</v>
      </c>
      <c r="F193" s="20">
        <v>2145.9709658269753</v>
      </c>
      <c r="G193" s="20">
        <v>6.6</v>
      </c>
      <c r="H193" s="55">
        <v>14.163408374458037</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15">
        <v>38946.2812352944</v>
      </c>
      <c r="F194" s="22">
        <v>3090.9747012138414</v>
      </c>
      <c r="G194" s="22">
        <v>12.6</v>
      </c>
      <c r="H194" s="55">
        <v>38.9462812352944</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15">
        <v>51332.479426630955</v>
      </c>
      <c r="F195" s="22">
        <v>4074.0063037008695</v>
      </c>
      <c r="G195" s="22">
        <v>12.6</v>
      </c>
      <c r="H195" s="55">
        <v>51.332479426630954</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15">
        <v>34773.34060974607</v>
      </c>
      <c r="F196" s="22">
        <v>3023.7687486735713</v>
      </c>
      <c r="G196" s="22">
        <v>11.5</v>
      </c>
      <c r="H196" s="55">
        <v>34.77334060974607</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15">
        <v>17998.816225269813</v>
      </c>
      <c r="F197" s="22">
        <v>3749.7533802645444</v>
      </c>
      <c r="G197" s="22">
        <v>4.8</v>
      </c>
      <c r="H197" s="55">
        <v>17.998816225269813</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10">
        <v>56728.72578012328</v>
      </c>
      <c r="F198" s="25">
        <v>2473.995890977901</v>
      </c>
      <c r="G198" s="25">
        <v>22.93</v>
      </c>
      <c r="H198" s="55">
        <v>56.72872578012328</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6">
        <v>13.097091056299341</v>
      </c>
      <c r="F199" s="30">
        <v>189.8129138594107</v>
      </c>
      <c r="G199" s="30">
        <v>0.069</v>
      </c>
      <c r="H199" s="55">
        <v>0.013097091056299342</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7">
        <v>4.7392330383480825</v>
      </c>
      <c r="F200" s="24">
        <v>263.29072435267125</v>
      </c>
      <c r="G200" s="24">
        <v>0.018</v>
      </c>
      <c r="H200" s="55">
        <v>0.004739233038348082</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11">
        <v>23229.232366882938</v>
      </c>
      <c r="F201" s="26">
        <v>1030.532468252648</v>
      </c>
      <c r="G201" s="26">
        <v>22.541</v>
      </c>
      <c r="H201" s="55">
        <v>23.229232366882936</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8">
        <v>9.653781543175441</v>
      </c>
      <c r="F202" s="29">
        <v>193.07563086350882</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6">
        <v>0.4315988353908323</v>
      </c>
      <c r="F203" s="30">
        <v>431.59883539083233</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10">
        <v>23615.48510942818</v>
      </c>
      <c r="F204" s="25">
        <v>963.5040844319942</v>
      </c>
      <c r="G204" s="25">
        <v>24.51</v>
      </c>
      <c r="H204" s="55">
        <v>23.61548510942818</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7">
        <v>27.91446109030378</v>
      </c>
      <c r="F205" s="24">
        <v>320.8558746011929</v>
      </c>
      <c r="G205" s="24">
        <v>0.087</v>
      </c>
      <c r="H205" s="55">
        <v>0.02791446109030378</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15">
        <v>8537.543679100487</v>
      </c>
      <c r="F206" s="22">
        <v>2635.857881784652</v>
      </c>
      <c r="G206" s="22">
        <v>3.239</v>
      </c>
      <c r="H206" s="55">
        <v>8.537543679100487</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6">
        <v>14.242761567897468</v>
      </c>
      <c r="F207" s="30">
        <v>431.59883539083233</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7">
        <v>24.92934163769057</v>
      </c>
      <c r="F208" s="24">
        <v>479.41041610943404</v>
      </c>
      <c r="G208" s="24">
        <v>0.052</v>
      </c>
      <c r="H208" s="55">
        <v>0.02492934163769057</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7">
        <v>53.82796989704049</v>
      </c>
      <c r="F209" s="24">
        <v>498.40712867630083</v>
      </c>
      <c r="G209" s="24">
        <v>0.108</v>
      </c>
      <c r="H209" s="55">
        <v>0.05382796989704049</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6">
        <v>11.225984159577587</v>
      </c>
      <c r="F210" s="30">
        <v>330.1760046934584</v>
      </c>
      <c r="G210" s="30">
        <v>0.034</v>
      </c>
      <c r="H210" s="55">
        <v>0.011225984159577587</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7">
        <v>4.572705200501252</v>
      </c>
      <c r="F211" s="24">
        <v>351.7465538847117</v>
      </c>
      <c r="G211" s="24">
        <v>0.013</v>
      </c>
      <c r="H211" s="55">
        <v>0.004572705200501252</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7">
        <v>0.6912138141188421</v>
      </c>
      <c r="F212" s="24">
        <v>345.606907059421</v>
      </c>
      <c r="G212" s="24">
        <v>0.002</v>
      </c>
      <c r="H212" s="55">
        <v>0.0006912138141188421</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7">
        <v>6.527805461431133</v>
      </c>
      <c r="F213" s="24">
        <v>326.39027307155663</v>
      </c>
      <c r="G213" s="24">
        <v>0.02</v>
      </c>
      <c r="H213" s="55">
        <v>0.006527805461431133</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13">
        <v>1320.360438926602</v>
      </c>
      <c r="F214" s="27">
        <v>338.5539586991287</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6">
        <v>8.512269534679543</v>
      </c>
      <c r="F215" s="30">
        <v>315.2692420251683</v>
      </c>
      <c r="G215" s="30">
        <v>0.027</v>
      </c>
      <c r="H215" s="55">
        <v>0.008512269534679543</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12">
        <v>1434.9395862085985</v>
      </c>
      <c r="F216" s="28">
        <v>136.20689000556226</v>
      </c>
      <c r="G216" s="28">
        <v>10.535</v>
      </c>
      <c r="H216" s="55">
        <v>1.4349395862085985</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14">
        <v>19931.020727587384</v>
      </c>
      <c r="F217" s="21">
        <v>2102.428346791918</v>
      </c>
      <c r="G217" s="21">
        <v>9.48</v>
      </c>
      <c r="H217" s="55">
        <v>19.931020727587384</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11">
        <v>4910.643239877763</v>
      </c>
      <c r="F218" s="26">
        <v>233.84015427989348</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7">
        <v>4.53067074335945</v>
      </c>
      <c r="F219" s="24">
        <v>453.067074335945</v>
      </c>
      <c r="G219" s="24">
        <v>0.01</v>
      </c>
      <c r="H219" s="55">
        <v>0.00453067074335945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15">
        <v>358.8996553406708</v>
      </c>
      <c r="F220" s="22">
        <v>1314.6507521636292</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sheetProtection/>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zoomScalePageLayoutView="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41</v>
      </c>
      <c r="C1" t="str">
        <f>CONCATENATE(Data!J3," estimated deaths in 2002")</f>
        <v>Respiratory infections estimated deaths in 2002</v>
      </c>
      <c r="H1" t="str">
        <f>CONCATENATE("total ",TEXT(Data!E4/1000000,"0.00")," million")</f>
        <v>total 4.03 million</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Burkina Faso</v>
      </c>
      <c r="L5" s="51">
        <f aca="true" t="shared" si="1" ref="L5:L14">INDEX(H$47:H$246,MATCH(N5,F$47:F$246,FALSE))</f>
        <v>4074.0063037008695</v>
      </c>
      <c r="N5" s="1">
        <v>200</v>
      </c>
    </row>
    <row r="6" spans="10:14" ht="12.75">
      <c r="J6">
        <f aca="true" t="shared" si="2" ref="J6:J14">RANK(L6,H$47:H$246)</f>
        <v>2</v>
      </c>
      <c r="K6" s="5" t="str">
        <f t="shared" si="0"/>
        <v>Sierra Leone</v>
      </c>
      <c r="L6" s="51">
        <f t="shared" si="1"/>
        <v>3749.7533802645444</v>
      </c>
      <c r="N6" s="1">
        <f>N5-1</f>
        <v>199</v>
      </c>
    </row>
    <row r="7" spans="10:14" ht="12.75">
      <c r="J7">
        <f t="shared" si="2"/>
        <v>3</v>
      </c>
      <c r="K7" s="5" t="str">
        <f t="shared" si="0"/>
        <v>Angola</v>
      </c>
      <c r="L7" s="51">
        <f t="shared" si="1"/>
        <v>3628.328082026575</v>
      </c>
      <c r="N7" s="1">
        <f aca="true" t="shared" si="3" ref="N7:N14">N6-1</f>
        <v>198</v>
      </c>
    </row>
    <row r="8" spans="10:14" ht="12.75">
      <c r="J8">
        <f>RANK(L8,H$47:H$246)</f>
        <v>4</v>
      </c>
      <c r="K8" s="5" t="str">
        <f t="shared" si="0"/>
        <v>Mali</v>
      </c>
      <c r="L8" s="51">
        <f t="shared" si="1"/>
        <v>3090.9747012138414</v>
      </c>
      <c r="N8" s="1">
        <f t="shared" si="3"/>
        <v>197</v>
      </c>
    </row>
    <row r="9" spans="10:14" ht="12.75">
      <c r="J9">
        <f t="shared" si="2"/>
        <v>5</v>
      </c>
      <c r="K9" s="5" t="str">
        <f t="shared" si="0"/>
        <v>Niger</v>
      </c>
      <c r="L9" s="51">
        <f t="shared" si="1"/>
        <v>3023.7687486735713</v>
      </c>
      <c r="N9" s="1">
        <f t="shared" si="3"/>
        <v>196</v>
      </c>
    </row>
    <row r="10" spans="10:14" ht="12.75">
      <c r="J10">
        <f t="shared" si="2"/>
        <v>6</v>
      </c>
      <c r="K10" s="5" t="str">
        <f t="shared" si="0"/>
        <v>Liberia</v>
      </c>
      <c r="L10" s="51">
        <f t="shared" si="1"/>
        <v>2635.857881784652</v>
      </c>
      <c r="N10" s="1">
        <f t="shared" si="3"/>
        <v>195</v>
      </c>
    </row>
    <row r="11" spans="10:14" ht="12.75">
      <c r="J11">
        <f t="shared" si="2"/>
        <v>7</v>
      </c>
      <c r="K11" s="5" t="str">
        <f t="shared" si="0"/>
        <v>Zambia</v>
      </c>
      <c r="L11" s="51">
        <f t="shared" si="1"/>
        <v>2571.6091135302686</v>
      </c>
      <c r="N11" s="1">
        <f t="shared" si="3"/>
        <v>194</v>
      </c>
    </row>
    <row r="12" spans="10:14" ht="12.75">
      <c r="J12">
        <f t="shared" si="2"/>
        <v>8</v>
      </c>
      <c r="K12" s="5" t="str">
        <f t="shared" si="0"/>
        <v>Chad</v>
      </c>
      <c r="L12" s="51">
        <f t="shared" si="1"/>
        <v>2542.591047479517</v>
      </c>
      <c r="N12" s="1">
        <f t="shared" si="3"/>
        <v>193</v>
      </c>
    </row>
    <row r="13" spans="10:14" ht="12.75">
      <c r="J13">
        <f t="shared" si="2"/>
        <v>9</v>
      </c>
      <c r="K13" s="5" t="str">
        <f t="shared" si="0"/>
        <v>Mauritania</v>
      </c>
      <c r="L13" s="51">
        <f t="shared" si="1"/>
        <v>2486.855295322139</v>
      </c>
      <c r="N13" s="1">
        <f t="shared" si="3"/>
        <v>192</v>
      </c>
    </row>
    <row r="14" spans="10:14" ht="12.75">
      <c r="J14">
        <f t="shared" si="2"/>
        <v>10</v>
      </c>
      <c r="K14" s="5" t="str">
        <f t="shared" si="0"/>
        <v>Afghanistan</v>
      </c>
      <c r="L14" s="51">
        <f t="shared" si="1"/>
        <v>2473.995890977901</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Armenia</v>
      </c>
      <c r="L23" s="144">
        <f>INDEX(H$47:H$246,MATCH(N23,F$47:F$246,FALSE))</f>
        <v>100.23151531526545</v>
      </c>
      <c r="N23" s="1">
        <v>10</v>
      </c>
    </row>
    <row r="24" spans="10:14" ht="12.75">
      <c r="J24">
        <f aca="true" t="shared" si="5" ref="J24:J32">RANK(L24,H$47:H$246)</f>
        <v>192</v>
      </c>
      <c r="K24" s="5" t="str">
        <f t="shared" si="4"/>
        <v>Venezuela</v>
      </c>
      <c r="L24" s="144">
        <f aca="true" t="shared" si="6" ref="L24:L32">INDEX(H$47:H$246,MATCH(N24,F$47:F$246,FALSE))</f>
        <v>94.82169126610081</v>
      </c>
      <c r="N24" s="1">
        <f>N23-1</f>
        <v>9</v>
      </c>
    </row>
    <row r="25" spans="10:14" ht="12.75">
      <c r="J25">
        <f t="shared" si="5"/>
        <v>193</v>
      </c>
      <c r="K25" s="5" t="str">
        <f t="shared" si="4"/>
        <v>Hungary</v>
      </c>
      <c r="L25" s="144">
        <f t="shared" si="6"/>
        <v>90.4576789681526</v>
      </c>
      <c r="N25" s="1">
        <f aca="true" t="shared" si="7" ref="N25:N32">N24-1</f>
        <v>8</v>
      </c>
    </row>
    <row r="26" spans="10:14" ht="12.75">
      <c r="J26">
        <f t="shared" si="5"/>
        <v>194</v>
      </c>
      <c r="K26" s="5" t="str">
        <f t="shared" si="4"/>
        <v>Brunei Darussalam</v>
      </c>
      <c r="L26" s="144">
        <f t="shared" si="6"/>
        <v>75.54438669527775</v>
      </c>
      <c r="N26" s="1">
        <f t="shared" si="7"/>
        <v>7</v>
      </c>
    </row>
    <row r="27" spans="10:14" ht="12.75">
      <c r="J27">
        <f t="shared" si="5"/>
        <v>195</v>
      </c>
      <c r="K27" s="5" t="str">
        <f t="shared" si="4"/>
        <v>TFYR Macedonia</v>
      </c>
      <c r="L27" s="144">
        <f t="shared" si="6"/>
        <v>65.04164996431399</v>
      </c>
      <c r="N27" s="1">
        <f t="shared" si="7"/>
        <v>6</v>
      </c>
    </row>
    <row r="28" spans="10:14" ht="12.75">
      <c r="J28">
        <f t="shared" si="5"/>
        <v>196</v>
      </c>
      <c r="K28" s="5" t="str">
        <f t="shared" si="4"/>
        <v>Kuwait</v>
      </c>
      <c r="L28" s="144">
        <f t="shared" si="6"/>
        <v>61.86912682597624</v>
      </c>
      <c r="N28" s="1">
        <f t="shared" si="7"/>
        <v>5</v>
      </c>
    </row>
    <row r="29" spans="10:14" ht="12.75">
      <c r="J29">
        <f t="shared" si="5"/>
        <v>197</v>
      </c>
      <c r="K29" s="5" t="str">
        <f t="shared" si="4"/>
        <v>Belarus</v>
      </c>
      <c r="L29" s="144">
        <f t="shared" si="6"/>
        <v>50.22600575806876</v>
      </c>
      <c r="N29" s="1">
        <f t="shared" si="7"/>
        <v>4</v>
      </c>
    </row>
    <row r="30" spans="10:14" ht="12.75">
      <c r="J30">
        <f t="shared" si="5"/>
        <v>198</v>
      </c>
      <c r="K30" s="5" t="str">
        <f t="shared" si="4"/>
        <v>Bosnia Herzegovina</v>
      </c>
      <c r="L30" s="144">
        <f t="shared" si="6"/>
        <v>49.60894453194886</v>
      </c>
      <c r="N30" s="1">
        <f t="shared" si="7"/>
        <v>3</v>
      </c>
    </row>
    <row r="31" spans="10:14" ht="12.75">
      <c r="J31">
        <f t="shared" si="5"/>
        <v>199</v>
      </c>
      <c r="K31" s="5" t="str">
        <f t="shared" si="4"/>
        <v>Bahrain</v>
      </c>
      <c r="L31" s="144">
        <f t="shared" si="6"/>
        <v>41.84780462487096</v>
      </c>
      <c r="N31" s="1">
        <f t="shared" si="7"/>
        <v>2</v>
      </c>
    </row>
    <row r="32" spans="10:14" ht="12.75">
      <c r="J32">
        <f t="shared" si="5"/>
        <v>200</v>
      </c>
      <c r="K32" s="5" t="str">
        <f t="shared" si="4"/>
        <v>Qatar</v>
      </c>
      <c r="L32" s="144">
        <f t="shared" si="6"/>
        <v>21.653050697991716</v>
      </c>
      <c r="N32" s="1">
        <f t="shared" si="7"/>
        <v>1</v>
      </c>
    </row>
    <row r="34" spans="5:12" ht="12.75">
      <c r="E34" s="48"/>
      <c r="J34" s="147" t="s">
        <v>479</v>
      </c>
      <c r="K34" s="146"/>
      <c r="L34" s="146"/>
    </row>
    <row r="42" spans="8:9" ht="12.75">
      <c r="H42" s="46" t="s">
        <v>431</v>
      </c>
      <c r="I42" s="46" t="s">
        <v>430</v>
      </c>
    </row>
    <row r="43" spans="8:9" ht="12.75">
      <c r="H43" s="1">
        <f>MAX(H47:H246)</f>
        <v>4074.0063037008695</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224.06083972519534</v>
      </c>
      <c r="C47" s="1">
        <f>IF(F47=1,I47/2,I47/2+VLOOKUP(F47-1,F$47:I$246,4,FALSE)/2+VLOOKUP(F47-1,F$47:G$246,2,FALSE))</f>
        <v>1648.504</v>
      </c>
      <c r="D47" s="1">
        <f>C47+J47</f>
        <v>2295.9539999999997</v>
      </c>
      <c r="E47" s="1">
        <f>1000*(INT(1000*H47)+I47/I$248)+M47</f>
        <v>224060301.44707608</v>
      </c>
      <c r="F47" s="1">
        <f aca="true" t="shared" si="8" ref="F47:F78">RANK(E47,E$47:E$246,1)</f>
        <v>49</v>
      </c>
      <c r="G47" s="3">
        <f aca="true" t="shared" si="9" ref="G47:G78">C47</f>
        <v>1648.504</v>
      </c>
      <c r="H47" s="1">
        <f>INDEX(Data!F$21:F$220,Graph!M47)</f>
        <v>224.06083972519534</v>
      </c>
      <c r="I47" s="1">
        <f>INDEX(Data!G$21:G$220,Graph!M47)</f>
        <v>1294.9</v>
      </c>
      <c r="J47">
        <f>I47/2</f>
        <v>647.45</v>
      </c>
      <c r="K47" s="1">
        <f>IF(F47=200,0,B47-VLOOKUP(F47+1,F$47:H$246,3,FALSE))</f>
        <v>-5.505916042613251</v>
      </c>
      <c r="L47">
        <v>7</v>
      </c>
      <c r="M47">
        <v>94</v>
      </c>
    </row>
    <row r="48" spans="1:13" ht="12.75">
      <c r="A48" s="1" t="str">
        <f>INDEX(Data!B$21:B$220,Graph!M48)</f>
        <v>India</v>
      </c>
      <c r="B48" s="1">
        <f aca="true" t="shared" si="10" ref="B48:B111">H48</f>
        <v>1070.0728883807344</v>
      </c>
      <c r="C48" s="1">
        <f aca="true" t="shared" si="11" ref="C48:C111">IF(F48=1,I48/2,I48/2+VLOOKUP(F48-1,F$47:I$246,4,FALSE)/2+VLOOKUP(F48-1,F$47:G$246,2,FALSE))</f>
        <v>4860.302000000001</v>
      </c>
      <c r="D48" s="1">
        <f aca="true" t="shared" si="12" ref="D48:D111">C48+J48</f>
        <v>5385.052000000001</v>
      </c>
      <c r="E48" s="1">
        <f aca="true" t="shared" si="13" ref="E48:E111">1000*(INT(1000*H48)+I48/I$248)+M48</f>
        <v>1070072295.13322</v>
      </c>
      <c r="F48" s="1">
        <f t="shared" si="8"/>
        <v>161</v>
      </c>
      <c r="G48" s="3">
        <f t="shared" si="9"/>
        <v>4860.302000000001</v>
      </c>
      <c r="H48" s="1">
        <f>INDEX(Data!F$21:F$220,Graph!M48)</f>
        <v>1070.0728883807344</v>
      </c>
      <c r="I48" s="1">
        <f>INDEX(Data!G$21:G$220,Graph!M48)</f>
        <v>1049.5</v>
      </c>
      <c r="J48">
        <f aca="true" t="shared" si="14" ref="J48:J111">I48/2</f>
        <v>524.75</v>
      </c>
      <c r="K48" s="1">
        <f aca="true" t="shared" si="15" ref="K48:K111">IF(F48=200,0,B48-VLOOKUP(F48+1,F$47:H$246,3,FALSE))</f>
        <v>-38.21983071774139</v>
      </c>
      <c r="L48">
        <v>4</v>
      </c>
      <c r="M48">
        <v>127</v>
      </c>
    </row>
    <row r="49" spans="1:13" ht="12.75">
      <c r="A49" s="1" t="str">
        <f>INDEX(Data!B$21:B$220,Graph!M49)</f>
        <v>United States</v>
      </c>
      <c r="B49" s="1">
        <f t="shared" si="10"/>
        <v>206.37126642268925</v>
      </c>
      <c r="C49" s="1">
        <f t="shared" si="11"/>
        <v>818.9539999999998</v>
      </c>
      <c r="D49" s="1">
        <f t="shared" si="12"/>
        <v>964.4539999999998</v>
      </c>
      <c r="E49" s="1">
        <f t="shared" si="13"/>
        <v>206371054.61912048</v>
      </c>
      <c r="F49" s="1">
        <f t="shared" si="8"/>
        <v>40</v>
      </c>
      <c r="G49" s="3">
        <f t="shared" si="9"/>
        <v>818.9539999999998</v>
      </c>
      <c r="H49" s="1">
        <f>INDEX(Data!F$21:F$220,Graph!M49)</f>
        <v>206.37126642268925</v>
      </c>
      <c r="I49" s="1">
        <f>INDEX(Data!G$21:G$220,Graph!M49)</f>
        <v>291</v>
      </c>
      <c r="J49">
        <f t="shared" si="14"/>
        <v>145.5</v>
      </c>
      <c r="K49" s="1">
        <f t="shared" si="15"/>
        <v>-2.373938343343582</v>
      </c>
      <c r="L49">
        <v>10</v>
      </c>
      <c r="M49">
        <v>8</v>
      </c>
    </row>
    <row r="50" spans="1:13" ht="12.75">
      <c r="A50" s="1" t="str">
        <f>INDEX(Data!B$21:B$220,Graph!M50)</f>
        <v>Indonesia</v>
      </c>
      <c r="B50" s="1">
        <f t="shared" si="10"/>
        <v>489.65740529228407</v>
      </c>
      <c r="C50" s="1">
        <f t="shared" si="11"/>
        <v>3566.3010000000013</v>
      </c>
      <c r="D50" s="1">
        <f t="shared" si="12"/>
        <v>3674.8510000000015</v>
      </c>
      <c r="E50" s="1">
        <f t="shared" si="13"/>
        <v>489657145.7801067</v>
      </c>
      <c r="F50" s="1">
        <f t="shared" si="8"/>
        <v>122</v>
      </c>
      <c r="G50" s="3">
        <f t="shared" si="9"/>
        <v>3566.3010000000013</v>
      </c>
      <c r="H50" s="1">
        <f>INDEX(Data!F$21:F$220,Graph!M50)</f>
        <v>489.65740529228407</v>
      </c>
      <c r="I50" s="1">
        <f>INDEX(Data!G$21:G$220,Graph!M50)</f>
        <v>217.1</v>
      </c>
      <c r="J50">
        <f t="shared" si="14"/>
        <v>108.55</v>
      </c>
      <c r="K50" s="1">
        <f t="shared" si="15"/>
        <v>-0.8284146399406609</v>
      </c>
      <c r="L50">
        <v>5</v>
      </c>
      <c r="M50">
        <v>111</v>
      </c>
    </row>
    <row r="51" spans="1:13" ht="12.75">
      <c r="A51" s="1" t="str">
        <f>INDEX(Data!B$21:B$220,Graph!M51)</f>
        <v>Brazil</v>
      </c>
      <c r="B51" s="1">
        <f t="shared" si="10"/>
        <v>296.0261504062527</v>
      </c>
      <c r="C51" s="1">
        <f t="shared" si="11"/>
        <v>2864.0220000000004</v>
      </c>
      <c r="D51" s="1">
        <f t="shared" si="12"/>
        <v>2952.1720000000005</v>
      </c>
      <c r="E51" s="1">
        <f t="shared" si="13"/>
        <v>296026100.2438177</v>
      </c>
      <c r="F51" s="1">
        <f t="shared" si="8"/>
        <v>78</v>
      </c>
      <c r="G51" s="3">
        <f t="shared" si="9"/>
        <v>2864.0220000000004</v>
      </c>
      <c r="H51" s="1">
        <f>INDEX(Data!F$21:F$220,Graph!M51)</f>
        <v>296.0261504062527</v>
      </c>
      <c r="I51" s="1">
        <f>INDEX(Data!G$21:G$220,Graph!M51)</f>
        <v>176.3</v>
      </c>
      <c r="J51">
        <f t="shared" si="14"/>
        <v>88.15</v>
      </c>
      <c r="K51" s="1">
        <f t="shared" si="15"/>
        <v>-2.4039137155966728</v>
      </c>
      <c r="L51">
        <v>8</v>
      </c>
      <c r="M51">
        <v>72</v>
      </c>
    </row>
    <row r="52" spans="1:13" ht="12.75">
      <c r="A52" s="1" t="str">
        <f>INDEX(Data!B$21:B$220,Graph!M52)</f>
        <v>Pakistan</v>
      </c>
      <c r="B52" s="1">
        <f t="shared" si="10"/>
        <v>1117.9928330714</v>
      </c>
      <c r="C52" s="1">
        <f t="shared" si="11"/>
        <v>5519.102000000001</v>
      </c>
      <c r="D52" s="1">
        <f t="shared" si="12"/>
        <v>5594.052000000001</v>
      </c>
      <c r="E52" s="1">
        <f t="shared" si="13"/>
        <v>1117992166.0144541</v>
      </c>
      <c r="F52" s="1">
        <f t="shared" si="8"/>
        <v>163</v>
      </c>
      <c r="G52" s="3">
        <f t="shared" si="9"/>
        <v>5519.102000000001</v>
      </c>
      <c r="H52" s="1">
        <f>INDEX(Data!F$21:F$220,Graph!M52)</f>
        <v>1117.9928330714</v>
      </c>
      <c r="I52" s="1">
        <f>INDEX(Data!G$21:G$220,Graph!M52)</f>
        <v>149.9</v>
      </c>
      <c r="J52">
        <f t="shared" si="14"/>
        <v>74.95</v>
      </c>
      <c r="K52" s="1">
        <f t="shared" si="15"/>
        <v>-64.47525073978613</v>
      </c>
      <c r="L52">
        <v>4</v>
      </c>
      <c r="M52">
        <v>142</v>
      </c>
    </row>
    <row r="53" spans="1:13" ht="12.75">
      <c r="A53" s="1" t="str">
        <f>INDEX(Data!B$21:B$220,Graph!M53)</f>
        <v>Russian Federation</v>
      </c>
      <c r="B53" s="1">
        <f t="shared" si="10"/>
        <v>254.72405914426264</v>
      </c>
      <c r="C53" s="1">
        <f t="shared" si="11"/>
        <v>2566.7040000000006</v>
      </c>
      <c r="D53" s="1">
        <f t="shared" si="12"/>
        <v>2638.754000000001</v>
      </c>
      <c r="E53" s="1">
        <f t="shared" si="13"/>
        <v>254724080.0852758</v>
      </c>
      <c r="F53" s="1">
        <f t="shared" si="8"/>
        <v>64</v>
      </c>
      <c r="G53" s="3">
        <f t="shared" si="9"/>
        <v>2566.7040000000006</v>
      </c>
      <c r="H53" s="1">
        <f>INDEX(Data!F$21:F$220,Graph!M53)</f>
        <v>254.72405914426264</v>
      </c>
      <c r="I53" s="1">
        <f>INDEX(Data!G$21:G$220,Graph!M53)</f>
        <v>144.1</v>
      </c>
      <c r="J53">
        <f t="shared" si="14"/>
        <v>72.05</v>
      </c>
      <c r="K53" s="1">
        <f t="shared" si="15"/>
        <v>-0.1046379277792937</v>
      </c>
      <c r="L53">
        <v>6</v>
      </c>
      <c r="M53">
        <v>57</v>
      </c>
    </row>
    <row r="54" spans="1:13" ht="12.75">
      <c r="A54" s="1" t="str">
        <f>INDEX(Data!B$21:B$220,Graph!M54)</f>
        <v>Bangladesh</v>
      </c>
      <c r="B54" s="1">
        <f t="shared" si="10"/>
        <v>870.2329834467366</v>
      </c>
      <c r="C54" s="1">
        <f t="shared" si="11"/>
        <v>4175.301000000001</v>
      </c>
      <c r="D54" s="1">
        <f t="shared" si="12"/>
        <v>4247.201000000001</v>
      </c>
      <c r="E54" s="1">
        <f t="shared" si="13"/>
        <v>870232161.0372149</v>
      </c>
      <c r="F54" s="1">
        <f t="shared" si="8"/>
        <v>153</v>
      </c>
      <c r="G54" s="3">
        <f t="shared" si="9"/>
        <v>4175.301000000001</v>
      </c>
      <c r="H54" s="1">
        <f>INDEX(Data!F$21:F$220,Graph!M54)</f>
        <v>870.2329834467366</v>
      </c>
      <c r="I54" s="1">
        <f>INDEX(Data!G$21:G$220,Graph!M54)</f>
        <v>143.8</v>
      </c>
      <c r="J54">
        <f t="shared" si="14"/>
        <v>71.9</v>
      </c>
      <c r="K54" s="1">
        <f t="shared" si="15"/>
        <v>-20.009191331775014</v>
      </c>
      <c r="L54">
        <v>4</v>
      </c>
      <c r="M54">
        <v>138</v>
      </c>
    </row>
    <row r="55" spans="1:13" ht="12.75">
      <c r="A55" s="1" t="str">
        <f>INDEX(Data!B$21:B$220,Graph!M55)</f>
        <v>Japan</v>
      </c>
      <c r="B55" s="1">
        <f t="shared" si="10"/>
        <v>724.0548143360087</v>
      </c>
      <c r="C55" s="1">
        <f t="shared" si="11"/>
        <v>3963.0510000000013</v>
      </c>
      <c r="D55" s="1">
        <f t="shared" si="12"/>
        <v>4026.8010000000013</v>
      </c>
      <c r="E55" s="1">
        <f t="shared" si="13"/>
        <v>724054029.4259033</v>
      </c>
      <c r="F55" s="1">
        <f t="shared" si="8"/>
        <v>144</v>
      </c>
      <c r="G55" s="3">
        <f t="shared" si="9"/>
        <v>3963.0510000000013</v>
      </c>
      <c r="H55" s="1">
        <f>INDEX(Data!F$21:F$220,Graph!M55)</f>
        <v>724.0548143360087</v>
      </c>
      <c r="I55" s="1">
        <f>INDEX(Data!G$21:G$220,Graph!M55)</f>
        <v>127.5</v>
      </c>
      <c r="J55">
        <f t="shared" si="14"/>
        <v>63.75</v>
      </c>
      <c r="K55" s="1">
        <f t="shared" si="15"/>
        <v>-28.626082360105215</v>
      </c>
      <c r="L55">
        <v>12</v>
      </c>
      <c r="M55">
        <v>9</v>
      </c>
    </row>
    <row r="56" spans="1:13" ht="12.75">
      <c r="A56" s="1" t="str">
        <f>INDEX(Data!B$21:B$220,Graph!M56)</f>
        <v>Nigeria</v>
      </c>
      <c r="B56" s="1">
        <f t="shared" si="10"/>
        <v>1817.64054942801</v>
      </c>
      <c r="C56" s="1">
        <f t="shared" si="11"/>
        <v>5858.675</v>
      </c>
      <c r="D56" s="1">
        <f t="shared" si="12"/>
        <v>5919.125</v>
      </c>
      <c r="E56" s="1">
        <f t="shared" si="13"/>
        <v>1817640170.3685625</v>
      </c>
      <c r="F56" s="1">
        <f t="shared" si="8"/>
        <v>179</v>
      </c>
      <c r="G56" s="3">
        <f t="shared" si="9"/>
        <v>5858.675</v>
      </c>
      <c r="H56" s="1">
        <f>INDEX(Data!F$21:F$220,Graph!M56)</f>
        <v>1817.64054942801</v>
      </c>
      <c r="I56" s="1">
        <f>INDEX(Data!G$21:G$220,Graph!M56)</f>
        <v>120.9</v>
      </c>
      <c r="J56">
        <f t="shared" si="14"/>
        <v>60.45</v>
      </c>
      <c r="K56" s="1">
        <f t="shared" si="15"/>
        <v>-20.288518927107816</v>
      </c>
      <c r="L56">
        <v>3</v>
      </c>
      <c r="M56">
        <v>151</v>
      </c>
    </row>
    <row r="57" spans="1:13" ht="12.75">
      <c r="A57" s="1" t="str">
        <f>INDEX(Data!B$21:B$220,Graph!M57)</f>
        <v>Mexico</v>
      </c>
      <c r="B57" s="1">
        <f t="shared" si="10"/>
        <v>158.67170107389794</v>
      </c>
      <c r="C57" s="1">
        <f t="shared" si="11"/>
        <v>352.8349999999999</v>
      </c>
      <c r="D57" s="1">
        <f t="shared" si="12"/>
        <v>403.8349999999999</v>
      </c>
      <c r="E57" s="1">
        <f t="shared" si="13"/>
        <v>158671069.34072265</v>
      </c>
      <c r="F57" s="1">
        <f t="shared" si="8"/>
        <v>25</v>
      </c>
      <c r="G57" s="3">
        <f t="shared" si="9"/>
        <v>352.8349999999999</v>
      </c>
      <c r="H57" s="1">
        <f>INDEX(Data!F$21:F$220,Graph!M57)</f>
        <v>158.67170107389794</v>
      </c>
      <c r="I57" s="1">
        <f>INDEX(Data!G$21:G$220,Graph!M57)</f>
        <v>102</v>
      </c>
      <c r="J57">
        <f t="shared" si="14"/>
        <v>51</v>
      </c>
      <c r="K57" s="1">
        <f t="shared" si="15"/>
        <v>-4.4965769594914775</v>
      </c>
      <c r="L57">
        <v>10</v>
      </c>
      <c r="M57">
        <v>53</v>
      </c>
    </row>
    <row r="58" spans="1:13" ht="12.75">
      <c r="A58" s="1" t="str">
        <f>INDEX(Data!B$21:B$220,Graph!M58)</f>
        <v>Germany</v>
      </c>
      <c r="B58" s="1">
        <f t="shared" si="10"/>
        <v>253.78219658431092</v>
      </c>
      <c r="C58" s="1">
        <f t="shared" si="11"/>
        <v>2453.4540000000006</v>
      </c>
      <c r="D58" s="1">
        <f t="shared" si="12"/>
        <v>2494.6540000000005</v>
      </c>
      <c r="E58" s="1">
        <f t="shared" si="13"/>
        <v>253782032.20074064</v>
      </c>
      <c r="F58" s="1">
        <f t="shared" si="8"/>
        <v>63</v>
      </c>
      <c r="G58" s="3">
        <f t="shared" si="9"/>
        <v>2453.4540000000006</v>
      </c>
      <c r="H58" s="1">
        <f>INDEX(Data!F$21:F$220,Graph!M58)</f>
        <v>253.78219658431092</v>
      </c>
      <c r="I58" s="1">
        <f>INDEX(Data!G$21:G$220,Graph!M58)</f>
        <v>82.4</v>
      </c>
      <c r="J58">
        <f t="shared" si="14"/>
        <v>41.2</v>
      </c>
      <c r="K58" s="1">
        <f t="shared" si="15"/>
        <v>-0.9418625599517156</v>
      </c>
      <c r="L58">
        <v>11</v>
      </c>
      <c r="M58">
        <v>19</v>
      </c>
    </row>
    <row r="59" spans="1:13" ht="12.75">
      <c r="A59" s="1" t="str">
        <f>INDEX(Data!B$21:B$220,Graph!M59)</f>
        <v>Viet Nam</v>
      </c>
      <c r="B59" s="1">
        <f t="shared" si="10"/>
        <v>349.59100358615365</v>
      </c>
      <c r="C59" s="1">
        <f t="shared" si="11"/>
        <v>3306.6920000000014</v>
      </c>
      <c r="D59" s="1">
        <f t="shared" si="12"/>
        <v>3346.8420000000015</v>
      </c>
      <c r="E59" s="1">
        <f t="shared" si="13"/>
        <v>349591124.864314</v>
      </c>
      <c r="F59" s="1">
        <f t="shared" si="8"/>
        <v>104</v>
      </c>
      <c r="G59" s="3">
        <f t="shared" si="9"/>
        <v>3306.6920000000014</v>
      </c>
      <c r="H59" s="1">
        <f>INDEX(Data!F$21:F$220,Graph!M59)</f>
        <v>349.59100358615365</v>
      </c>
      <c r="I59" s="1">
        <f>INDEX(Data!G$21:G$220,Graph!M59)</f>
        <v>80.3</v>
      </c>
      <c r="J59">
        <f t="shared" si="14"/>
        <v>40.15</v>
      </c>
      <c r="K59" s="1">
        <f t="shared" si="15"/>
        <v>-2.155550298558069</v>
      </c>
      <c r="L59">
        <v>5</v>
      </c>
      <c r="M59">
        <v>112</v>
      </c>
    </row>
    <row r="60" spans="1:13" ht="12.75">
      <c r="A60" s="1" t="str">
        <f>INDEX(Data!B$21:B$220,Graph!M60)</f>
        <v>Philippines</v>
      </c>
      <c r="B60" s="1">
        <f t="shared" si="10"/>
        <v>597.1742510807107</v>
      </c>
      <c r="C60" s="1">
        <f t="shared" si="11"/>
        <v>3822.7590000000014</v>
      </c>
      <c r="D60" s="1">
        <f t="shared" si="12"/>
        <v>3862.0590000000016</v>
      </c>
      <c r="E60" s="1">
        <f t="shared" si="13"/>
        <v>597174095.5919687</v>
      </c>
      <c r="F60" s="1">
        <f t="shared" si="8"/>
        <v>135</v>
      </c>
      <c r="G60" s="3">
        <f t="shared" si="9"/>
        <v>3822.7590000000014</v>
      </c>
      <c r="H60" s="1">
        <f>INDEX(Data!F$21:F$220,Graph!M60)</f>
        <v>597.1742510807107</v>
      </c>
      <c r="I60" s="1">
        <f>INDEX(Data!G$21:G$220,Graph!M60)</f>
        <v>78.6</v>
      </c>
      <c r="J60">
        <f t="shared" si="14"/>
        <v>39.3</v>
      </c>
      <c r="K60" s="1">
        <f t="shared" si="15"/>
        <v>-14.238338463701098</v>
      </c>
      <c r="L60">
        <v>5</v>
      </c>
      <c r="M60">
        <v>83</v>
      </c>
    </row>
    <row r="61" spans="1:13" ht="12.75">
      <c r="A61" s="1" t="str">
        <f>INDEX(Data!B$21:B$220,Graph!M61)</f>
        <v>Egypt</v>
      </c>
      <c r="B61" s="1">
        <f t="shared" si="10"/>
        <v>347.81493179227544</v>
      </c>
      <c r="C61" s="1">
        <f t="shared" si="11"/>
        <v>3212.3920000000016</v>
      </c>
      <c r="D61" s="1">
        <f t="shared" si="12"/>
        <v>3247.6420000000016</v>
      </c>
      <c r="E61" s="1">
        <f t="shared" si="13"/>
        <v>347814131.294323</v>
      </c>
      <c r="F61" s="1">
        <f t="shared" si="8"/>
        <v>102</v>
      </c>
      <c r="G61" s="3">
        <f t="shared" si="9"/>
        <v>3212.3920000000016</v>
      </c>
      <c r="H61" s="1">
        <f>INDEX(Data!F$21:F$220,Graph!M61)</f>
        <v>347.81493179227544</v>
      </c>
      <c r="I61" s="1">
        <f>INDEX(Data!G$21:G$220,Graph!M61)</f>
        <v>70.5</v>
      </c>
      <c r="J61">
        <f t="shared" si="14"/>
        <v>35.25</v>
      </c>
      <c r="K61" s="1">
        <f t="shared" si="15"/>
        <v>-0.24392057389235333</v>
      </c>
      <c r="L61">
        <v>3</v>
      </c>
      <c r="M61">
        <v>120</v>
      </c>
    </row>
    <row r="62" spans="1:13" ht="12.75">
      <c r="A62" s="1" t="str">
        <f>INDEX(Data!B$21:B$220,Graph!M62)</f>
        <v>Turkey</v>
      </c>
      <c r="B62" s="1">
        <f t="shared" si="10"/>
        <v>191.4811982194119</v>
      </c>
      <c r="C62" s="1">
        <f t="shared" si="11"/>
        <v>563.6539999999998</v>
      </c>
      <c r="D62" s="1">
        <f t="shared" si="12"/>
        <v>598.8039999999997</v>
      </c>
      <c r="E62" s="1">
        <f t="shared" si="13"/>
        <v>191481099.26228237</v>
      </c>
      <c r="F62" s="1">
        <f t="shared" si="8"/>
        <v>35</v>
      </c>
      <c r="G62" s="3">
        <f t="shared" si="9"/>
        <v>563.6539999999998</v>
      </c>
      <c r="H62" s="1">
        <f>INDEX(Data!F$21:F$220,Graph!M62)</f>
        <v>191.4811982194119</v>
      </c>
      <c r="I62" s="1">
        <f>INDEX(Data!G$21:G$220,Graph!M62)</f>
        <v>70.3</v>
      </c>
      <c r="J62">
        <f t="shared" si="14"/>
        <v>35.15</v>
      </c>
      <c r="K62" s="1">
        <f t="shared" si="15"/>
        <v>-1.594432644096912</v>
      </c>
      <c r="L62">
        <v>9</v>
      </c>
      <c r="M62">
        <v>88</v>
      </c>
    </row>
    <row r="63" spans="1:13" ht="12.75">
      <c r="A63" s="1" t="str">
        <f>INDEX(Data!B$21:B$220,Graph!M63)</f>
        <v>Ethiopia</v>
      </c>
      <c r="B63" s="1">
        <f t="shared" si="10"/>
        <v>1837.9290683551178</v>
      </c>
      <c r="C63" s="1">
        <f t="shared" si="11"/>
        <v>5953.625</v>
      </c>
      <c r="D63" s="1">
        <f t="shared" si="12"/>
        <v>5988.125</v>
      </c>
      <c r="E63" s="1">
        <f t="shared" si="13"/>
        <v>1837929181.0540183</v>
      </c>
      <c r="F63" s="1">
        <f t="shared" si="8"/>
        <v>180</v>
      </c>
      <c r="G63" s="3">
        <f t="shared" si="9"/>
        <v>5953.625</v>
      </c>
      <c r="H63" s="1">
        <f>INDEX(Data!F$21:F$220,Graph!M63)</f>
        <v>1837.9290683551178</v>
      </c>
      <c r="I63" s="1">
        <f>INDEX(Data!G$21:G$220,Graph!M63)</f>
        <v>69</v>
      </c>
      <c r="J63">
        <f t="shared" si="14"/>
        <v>34.5</v>
      </c>
      <c r="K63" s="1">
        <f t="shared" si="15"/>
        <v>-13.959645446781906</v>
      </c>
      <c r="L63">
        <v>2</v>
      </c>
      <c r="M63">
        <v>170</v>
      </c>
    </row>
    <row r="64" spans="1:13" ht="12.75">
      <c r="A64" s="1" t="str">
        <f>INDEX(Data!B$21:B$220,Graph!M64)</f>
        <v>Iran (Islamic Republic of)</v>
      </c>
      <c r="B64" s="1">
        <f t="shared" si="10"/>
        <v>102.25979247076666</v>
      </c>
      <c r="C64" s="1">
        <f t="shared" si="11"/>
        <v>92.25</v>
      </c>
      <c r="D64" s="1">
        <f t="shared" si="12"/>
        <v>126.3</v>
      </c>
      <c r="E64" s="1">
        <f t="shared" si="13"/>
        <v>102259111.90983541</v>
      </c>
      <c r="F64" s="1">
        <f t="shared" si="8"/>
        <v>11</v>
      </c>
      <c r="G64" s="3">
        <f t="shared" si="9"/>
        <v>92.25</v>
      </c>
      <c r="H64" s="1">
        <f>INDEX(Data!F$21:F$220,Graph!M64)</f>
        <v>102.25979247076666</v>
      </c>
      <c r="I64" s="1">
        <f>INDEX(Data!G$21:G$220,Graph!M64)</f>
        <v>68.1</v>
      </c>
      <c r="J64">
        <f t="shared" si="14"/>
        <v>34.05</v>
      </c>
      <c r="K64" s="1">
        <f t="shared" si="15"/>
        <v>-3.4549907810050655</v>
      </c>
      <c r="L64">
        <v>6</v>
      </c>
      <c r="M64">
        <v>101</v>
      </c>
    </row>
    <row r="65" spans="1:13" ht="12.75">
      <c r="A65" s="1" t="str">
        <f>INDEX(Data!B$21:B$220,Graph!M65)</f>
        <v>Thailand</v>
      </c>
      <c r="B65" s="1">
        <f t="shared" si="10"/>
        <v>205.58162568827697</v>
      </c>
      <c r="C65" s="1">
        <f t="shared" si="11"/>
        <v>642.3539999999998</v>
      </c>
      <c r="D65" s="1">
        <f t="shared" si="12"/>
        <v>673.4539999999998</v>
      </c>
      <c r="E65" s="1">
        <f t="shared" si="13"/>
        <v>205581085.96463677</v>
      </c>
      <c r="F65" s="1">
        <f t="shared" si="8"/>
        <v>39</v>
      </c>
      <c r="G65" s="3">
        <f t="shared" si="9"/>
        <v>642.3539999999998</v>
      </c>
      <c r="H65" s="1">
        <f>INDEX(Data!F$21:F$220,Graph!M65)</f>
        <v>205.58162568827697</v>
      </c>
      <c r="I65" s="1">
        <f>INDEX(Data!G$21:G$220,Graph!M65)</f>
        <v>62.2</v>
      </c>
      <c r="J65">
        <f t="shared" si="14"/>
        <v>31.1</v>
      </c>
      <c r="K65" s="1">
        <f t="shared" si="15"/>
        <v>-0.7896407344122736</v>
      </c>
      <c r="L65">
        <v>5</v>
      </c>
      <c r="M65">
        <v>76</v>
      </c>
    </row>
    <row r="66" spans="1:13" ht="12.75">
      <c r="A66" s="1" t="str">
        <f>INDEX(Data!B$21:B$220,Graph!M66)</f>
        <v>France</v>
      </c>
      <c r="B66" s="1">
        <f t="shared" si="10"/>
        <v>325.3375207144034</v>
      </c>
      <c r="C66" s="1">
        <f t="shared" si="11"/>
        <v>3084.2860000000014</v>
      </c>
      <c r="D66" s="1">
        <f t="shared" si="12"/>
        <v>3114.1860000000015</v>
      </c>
      <c r="E66" s="1">
        <f t="shared" si="13"/>
        <v>325337025.5801491</v>
      </c>
      <c r="F66" s="1">
        <f t="shared" si="8"/>
        <v>92</v>
      </c>
      <c r="G66" s="3">
        <f t="shared" si="9"/>
        <v>3084.2860000000014</v>
      </c>
      <c r="H66" s="1">
        <f>INDEX(Data!F$21:F$220,Graph!M66)</f>
        <v>325.3375207144034</v>
      </c>
      <c r="I66" s="1">
        <f>INDEX(Data!G$21:G$220,Graph!M66)</f>
        <v>59.8</v>
      </c>
      <c r="J66">
        <f t="shared" si="14"/>
        <v>29.9</v>
      </c>
      <c r="K66" s="1">
        <f t="shared" si="15"/>
        <v>-1.0527523571532242</v>
      </c>
      <c r="L66">
        <v>11</v>
      </c>
      <c r="M66">
        <v>16</v>
      </c>
    </row>
    <row r="67" spans="1:13" ht="12.75">
      <c r="A67" s="1" t="str">
        <f>INDEX(Data!B$21:B$220,Graph!M67)</f>
        <v>United Kingdom</v>
      </c>
      <c r="B67" s="1">
        <f t="shared" si="10"/>
        <v>1108.2927190984758</v>
      </c>
      <c r="C67" s="1">
        <f t="shared" si="11"/>
        <v>5414.602000000001</v>
      </c>
      <c r="D67" s="1">
        <f t="shared" si="12"/>
        <v>5444.152000000001</v>
      </c>
      <c r="E67" s="1">
        <f t="shared" si="13"/>
        <v>1108292021.4680068</v>
      </c>
      <c r="F67" s="1">
        <f t="shared" si="8"/>
        <v>162</v>
      </c>
      <c r="G67" s="3">
        <f t="shared" si="9"/>
        <v>5414.602000000001</v>
      </c>
      <c r="H67" s="1">
        <f>INDEX(Data!F$21:F$220,Graph!M67)</f>
        <v>1108.2927190984758</v>
      </c>
      <c r="I67" s="1">
        <f>INDEX(Data!G$21:G$220,Graph!M67)</f>
        <v>59.1</v>
      </c>
      <c r="J67">
        <f t="shared" si="14"/>
        <v>29.55</v>
      </c>
      <c r="K67" s="1">
        <f t="shared" si="15"/>
        <v>-9.7001139729241</v>
      </c>
      <c r="L67">
        <v>11</v>
      </c>
      <c r="M67">
        <v>12</v>
      </c>
    </row>
    <row r="68" spans="1:13" ht="12.75">
      <c r="A68" s="1" t="str">
        <f>INDEX(Data!B$21:B$220,Graph!M68)</f>
        <v>Italy</v>
      </c>
      <c r="B68" s="1">
        <f t="shared" si="10"/>
        <v>254.82869707204193</v>
      </c>
      <c r="C68" s="1">
        <f t="shared" si="11"/>
        <v>2667.504000000001</v>
      </c>
      <c r="D68" s="1">
        <f t="shared" si="12"/>
        <v>2696.254000000001</v>
      </c>
      <c r="E68" s="1">
        <f t="shared" si="13"/>
        <v>254828030.2116819</v>
      </c>
      <c r="F68" s="1">
        <f t="shared" si="8"/>
        <v>65</v>
      </c>
      <c r="G68" s="3">
        <f t="shared" si="9"/>
        <v>2667.504000000001</v>
      </c>
      <c r="H68" s="1">
        <f>INDEX(Data!F$21:F$220,Graph!M68)</f>
        <v>254.82869707204193</v>
      </c>
      <c r="I68" s="1">
        <f>INDEX(Data!G$21:G$220,Graph!M68)</f>
        <v>57.5</v>
      </c>
      <c r="J68">
        <f t="shared" si="14"/>
        <v>28.75</v>
      </c>
      <c r="K68" s="1">
        <f t="shared" si="15"/>
        <v>-7.216747116390451</v>
      </c>
      <c r="L68">
        <v>11</v>
      </c>
      <c r="M68">
        <v>21</v>
      </c>
    </row>
    <row r="69" spans="1:13" ht="12.75">
      <c r="A69" s="1" t="str">
        <f>INDEX(Data!B$21:B$220,Graph!M69)</f>
        <v>Democratic Rep Congo</v>
      </c>
      <c r="B69" s="1">
        <f t="shared" si="10"/>
        <v>2123.1951538484373</v>
      </c>
      <c r="C69" s="1">
        <f t="shared" si="11"/>
        <v>6087.305</v>
      </c>
      <c r="D69" s="1">
        <f t="shared" si="12"/>
        <v>6112.905000000001</v>
      </c>
      <c r="E69" s="1">
        <f t="shared" si="13"/>
        <v>2123195176.2024019</v>
      </c>
      <c r="F69" s="1">
        <f t="shared" si="8"/>
        <v>186</v>
      </c>
      <c r="G69" s="3">
        <f t="shared" si="9"/>
        <v>6087.305</v>
      </c>
      <c r="H69" s="1">
        <f>INDEX(Data!F$21:F$220,Graph!M69)</f>
        <v>2123.1951538484373</v>
      </c>
      <c r="I69" s="1">
        <f>INDEX(Data!G$21:G$220,Graph!M69)</f>
        <v>51.2</v>
      </c>
      <c r="J69">
        <f t="shared" si="14"/>
        <v>25.6</v>
      </c>
      <c r="K69" s="1">
        <f t="shared" si="15"/>
        <v>-22.77581197853806</v>
      </c>
      <c r="L69">
        <v>1</v>
      </c>
      <c r="M69">
        <v>168</v>
      </c>
    </row>
    <row r="70" spans="1:13" ht="12.75">
      <c r="A70" s="1" t="str">
        <f>INDEX(Data!B$21:B$220,Graph!M70)</f>
        <v>Myanmar</v>
      </c>
      <c r="B70" s="1">
        <f t="shared" si="10"/>
        <v>1191.6928270581145</v>
      </c>
      <c r="C70" s="1">
        <f t="shared" si="11"/>
        <v>5650.002</v>
      </c>
      <c r="D70" s="1">
        <f t="shared" si="12"/>
        <v>5674.452</v>
      </c>
      <c r="E70" s="1">
        <f t="shared" si="13"/>
        <v>1191692139.8339345</v>
      </c>
      <c r="F70" s="1">
        <f t="shared" si="8"/>
        <v>165</v>
      </c>
      <c r="G70" s="3">
        <f t="shared" si="9"/>
        <v>5650.002</v>
      </c>
      <c r="H70" s="1">
        <f>INDEX(Data!F$21:F$220,Graph!M70)</f>
        <v>1191.6928270581145</v>
      </c>
      <c r="I70" s="1">
        <f>INDEX(Data!G$21:G$220,Graph!M70)</f>
        <v>48.9</v>
      </c>
      <c r="J70">
        <f t="shared" si="14"/>
        <v>24.45</v>
      </c>
      <c r="K70" s="1">
        <f t="shared" si="15"/>
        <v>-21.589991460214378</v>
      </c>
      <c r="L70">
        <v>5</v>
      </c>
      <c r="M70">
        <v>132</v>
      </c>
    </row>
    <row r="71" spans="1:13" ht="12.75">
      <c r="A71" s="1" t="str">
        <f>INDEX(Data!B$21:B$220,Graph!M71)</f>
        <v>Ukraine</v>
      </c>
      <c r="B71" s="1">
        <f t="shared" si="10"/>
        <v>132.14123946379704</v>
      </c>
      <c r="C71" s="1">
        <f t="shared" si="11"/>
        <v>225.95</v>
      </c>
      <c r="D71" s="1">
        <f t="shared" si="12"/>
        <v>250.39999999999998</v>
      </c>
      <c r="E71" s="1">
        <f t="shared" si="13"/>
        <v>132141077.83393468</v>
      </c>
      <c r="F71" s="1">
        <f t="shared" si="8"/>
        <v>17</v>
      </c>
      <c r="G71" s="3">
        <f t="shared" si="9"/>
        <v>225.95</v>
      </c>
      <c r="H71" s="1">
        <f>INDEX(Data!F$21:F$220,Graph!M71)</f>
        <v>132.14123946379704</v>
      </c>
      <c r="I71" s="1">
        <f>INDEX(Data!G$21:G$220,Graph!M71)</f>
        <v>48.9</v>
      </c>
      <c r="J71">
        <f t="shared" si="14"/>
        <v>24.45</v>
      </c>
      <c r="K71" s="1">
        <f t="shared" si="15"/>
        <v>-2.1109857763661637</v>
      </c>
      <c r="L71">
        <v>9</v>
      </c>
      <c r="M71">
        <v>70</v>
      </c>
    </row>
    <row r="72" spans="1:13" ht="12.75">
      <c r="A72" s="1" t="str">
        <f>INDEX(Data!B$21:B$220,Graph!M72)</f>
        <v>Republic of Korea</v>
      </c>
      <c r="B72" s="1">
        <f t="shared" si="10"/>
        <v>112.2064397353501</v>
      </c>
      <c r="C72" s="1">
        <f t="shared" si="11"/>
        <v>157.6</v>
      </c>
      <c r="D72" s="1">
        <f t="shared" si="12"/>
        <v>181.29999999999998</v>
      </c>
      <c r="E72" s="1">
        <f t="shared" si="13"/>
        <v>112206035.59362994</v>
      </c>
      <c r="F72" s="1">
        <f t="shared" si="8"/>
        <v>14</v>
      </c>
      <c r="G72" s="3">
        <f t="shared" si="9"/>
        <v>157.6</v>
      </c>
      <c r="H72" s="1">
        <f>INDEX(Data!F$21:F$220,Graph!M72)</f>
        <v>112.2064397353501</v>
      </c>
      <c r="I72" s="1">
        <f>INDEX(Data!G$21:G$220,Graph!M72)</f>
        <v>47.4</v>
      </c>
      <c r="J72">
        <f t="shared" si="14"/>
        <v>23.7</v>
      </c>
      <c r="K72" s="1">
        <f t="shared" si="15"/>
        <v>-4.860670323535544</v>
      </c>
      <c r="L72">
        <v>7</v>
      </c>
      <c r="M72">
        <v>28</v>
      </c>
    </row>
    <row r="73" spans="1:13" ht="12.75">
      <c r="A73" s="1" t="str">
        <f>INDEX(Data!B$21:B$220,Graph!M73)</f>
        <v>South Africa</v>
      </c>
      <c r="B73" s="1">
        <f t="shared" si="10"/>
        <v>535.3423509227937</v>
      </c>
      <c r="C73" s="1">
        <f t="shared" si="11"/>
        <v>3729.559000000001</v>
      </c>
      <c r="D73" s="1">
        <f t="shared" si="12"/>
        <v>3751.959000000001</v>
      </c>
      <c r="E73" s="1">
        <f t="shared" si="13"/>
        <v>535342126.1771017</v>
      </c>
      <c r="F73" s="1">
        <f t="shared" si="8"/>
        <v>128</v>
      </c>
      <c r="G73" s="3">
        <f t="shared" si="9"/>
        <v>3729.559000000001</v>
      </c>
      <c r="H73" s="1">
        <f>INDEX(Data!F$21:F$220,Graph!M73)</f>
        <v>535.3423509227937</v>
      </c>
      <c r="I73" s="1">
        <f>INDEX(Data!G$21:G$220,Graph!M73)</f>
        <v>44.8</v>
      </c>
      <c r="J73">
        <f t="shared" si="14"/>
        <v>22.4</v>
      </c>
      <c r="K73" s="1">
        <f t="shared" si="15"/>
        <v>-1.616864250678418</v>
      </c>
      <c r="L73">
        <v>2</v>
      </c>
      <c r="M73">
        <v>119</v>
      </c>
    </row>
    <row r="74" spans="1:13" ht="12.75">
      <c r="A74" s="1" t="str">
        <f>INDEX(Data!B$21:B$220,Graph!M74)</f>
        <v>Colombia</v>
      </c>
      <c r="B74" s="1">
        <f t="shared" si="10"/>
        <v>168.7224980316557</v>
      </c>
      <c r="C74" s="1">
        <f t="shared" si="11"/>
        <v>427.9849999999999</v>
      </c>
      <c r="D74" s="1">
        <f t="shared" si="12"/>
        <v>449.7349999999999</v>
      </c>
      <c r="E74" s="1">
        <f t="shared" si="13"/>
        <v>168722079.96883762</v>
      </c>
      <c r="F74" s="1">
        <f t="shared" si="8"/>
        <v>28</v>
      </c>
      <c r="G74" s="3">
        <f t="shared" si="9"/>
        <v>427.9849999999999</v>
      </c>
      <c r="H74" s="1">
        <f>INDEX(Data!F$21:F$220,Graph!M74)</f>
        <v>168.7224980316557</v>
      </c>
      <c r="I74" s="1">
        <f>INDEX(Data!G$21:G$220,Graph!M74)</f>
        <v>43.5</v>
      </c>
      <c r="J74">
        <f t="shared" si="14"/>
        <v>21.75</v>
      </c>
      <c r="K74" s="1">
        <f t="shared" si="15"/>
        <v>-2.08392320298168</v>
      </c>
      <c r="L74">
        <v>8</v>
      </c>
      <c r="M74">
        <v>73</v>
      </c>
    </row>
    <row r="75" spans="1:13" ht="12.75">
      <c r="A75" s="1" t="str">
        <f>INDEX(Data!B$21:B$220,Graph!M75)</f>
        <v>Spain</v>
      </c>
      <c r="B75" s="1">
        <f t="shared" si="10"/>
        <v>240.6200895080717</v>
      </c>
      <c r="C75" s="1">
        <f t="shared" si="11"/>
        <v>2366.1540000000005</v>
      </c>
      <c r="D75" s="1">
        <f t="shared" si="12"/>
        <v>2386.6540000000005</v>
      </c>
      <c r="E75" s="1">
        <f t="shared" si="13"/>
        <v>240620026.5683297</v>
      </c>
      <c r="F75" s="1">
        <f t="shared" si="8"/>
        <v>59</v>
      </c>
      <c r="G75" s="3">
        <f t="shared" si="9"/>
        <v>2366.1540000000005</v>
      </c>
      <c r="H75" s="1">
        <f>INDEX(Data!F$21:F$220,Graph!M75)</f>
        <v>240.6200895080717</v>
      </c>
      <c r="I75" s="1">
        <f>INDEX(Data!G$21:G$220,Graph!M75)</f>
        <v>41</v>
      </c>
      <c r="J75">
        <f t="shared" si="14"/>
        <v>20.5</v>
      </c>
      <c r="K75" s="1">
        <f t="shared" si="15"/>
        <v>-9.797145103087615</v>
      </c>
      <c r="L75">
        <v>11</v>
      </c>
      <c r="M75">
        <v>20</v>
      </c>
    </row>
    <row r="76" spans="1:13" ht="12.75">
      <c r="A76" s="1" t="str">
        <f>INDEX(Data!B$21:B$220,Graph!M76)</f>
        <v>Poland</v>
      </c>
      <c r="B76" s="1">
        <f t="shared" si="10"/>
        <v>177.04442640064957</v>
      </c>
      <c r="C76" s="1">
        <f t="shared" si="11"/>
        <v>477.33499999999987</v>
      </c>
      <c r="D76" s="1">
        <f t="shared" si="12"/>
        <v>496.6349999999999</v>
      </c>
      <c r="E76" s="1">
        <f t="shared" si="13"/>
        <v>177044043.18384212</v>
      </c>
      <c r="F76" s="1">
        <f t="shared" si="8"/>
        <v>31</v>
      </c>
      <c r="G76" s="3">
        <f t="shared" si="9"/>
        <v>477.33499999999987</v>
      </c>
      <c r="H76" s="1">
        <f>INDEX(Data!F$21:F$220,Graph!M76)</f>
        <v>177.04442640064957</v>
      </c>
      <c r="I76" s="1">
        <f>INDEX(Data!G$21:G$220,Graph!M76)</f>
        <v>38.6</v>
      </c>
      <c r="J76">
        <f t="shared" si="14"/>
        <v>19.3</v>
      </c>
      <c r="K76" s="1">
        <f t="shared" si="15"/>
        <v>-4.115399319312871</v>
      </c>
      <c r="L76">
        <v>9</v>
      </c>
      <c r="M76">
        <v>37</v>
      </c>
    </row>
    <row r="77" spans="1:13" ht="12.75">
      <c r="A77" s="1" t="str">
        <f>INDEX(Data!B$21:B$220,Graph!M77)</f>
        <v>Argentina</v>
      </c>
      <c r="B77" s="1">
        <f t="shared" si="10"/>
        <v>331.5274127890981</v>
      </c>
      <c r="C77" s="1">
        <f t="shared" si="11"/>
        <v>3133.340000000001</v>
      </c>
      <c r="D77" s="1">
        <f t="shared" si="12"/>
        <v>3152.340000000001</v>
      </c>
      <c r="E77" s="1">
        <f t="shared" si="13"/>
        <v>331527040.0877202</v>
      </c>
      <c r="F77" s="1">
        <f t="shared" si="8"/>
        <v>96</v>
      </c>
      <c r="G77" s="3">
        <f t="shared" si="9"/>
        <v>3133.340000000001</v>
      </c>
      <c r="H77" s="1">
        <f>INDEX(Data!F$21:F$220,Graph!M77)</f>
        <v>331.5274127890981</v>
      </c>
      <c r="I77" s="1">
        <f>INDEX(Data!G$21:G$220,Graph!M77)</f>
        <v>38</v>
      </c>
      <c r="J77">
        <f t="shared" si="14"/>
        <v>19</v>
      </c>
      <c r="K77" s="1">
        <f t="shared" si="15"/>
        <v>-5.474030842138006</v>
      </c>
      <c r="L77">
        <v>8</v>
      </c>
      <c r="M77">
        <v>34</v>
      </c>
    </row>
    <row r="78" spans="1:13" ht="12.75">
      <c r="A78" s="1" t="str">
        <f>INDEX(Data!B$21:B$220,Graph!M78)</f>
        <v>United Republic Tanzania</v>
      </c>
      <c r="B78" s="1">
        <f t="shared" si="10"/>
        <v>1871.1586596244392</v>
      </c>
      <c r="C78" s="1">
        <f t="shared" si="11"/>
        <v>6010.075</v>
      </c>
      <c r="D78" s="1">
        <f t="shared" si="12"/>
        <v>6028.224999999999</v>
      </c>
      <c r="E78" s="1">
        <f t="shared" si="13"/>
        <v>1871158167.8153749</v>
      </c>
      <c r="F78" s="1">
        <f t="shared" si="8"/>
        <v>182</v>
      </c>
      <c r="G78" s="3">
        <f t="shared" si="9"/>
        <v>6010.075</v>
      </c>
      <c r="H78" s="1">
        <f>INDEX(Data!F$21:F$220,Graph!M78)</f>
        <v>1871.1586596244392</v>
      </c>
      <c r="I78" s="1">
        <f>INDEX(Data!G$21:G$220,Graph!M78)</f>
        <v>36.3</v>
      </c>
      <c r="J78">
        <f t="shared" si="14"/>
        <v>18.15</v>
      </c>
      <c r="K78" s="1">
        <f t="shared" si="15"/>
        <v>-177.80237443848046</v>
      </c>
      <c r="L78">
        <v>2</v>
      </c>
      <c r="M78">
        <v>162</v>
      </c>
    </row>
    <row r="79" spans="1:13" ht="12.75">
      <c r="A79" s="1" t="str">
        <f>INDEX(Data!B$21:B$220,Graph!M79)</f>
        <v>Sudan</v>
      </c>
      <c r="B79" s="1">
        <f t="shared" si="10"/>
        <v>269.47329585564665</v>
      </c>
      <c r="C79" s="1">
        <f t="shared" si="11"/>
        <v>2718.1220000000003</v>
      </c>
      <c r="D79" s="1">
        <f t="shared" si="12"/>
        <v>2734.572</v>
      </c>
      <c r="E79" s="1">
        <f t="shared" si="13"/>
        <v>269473144.27068406</v>
      </c>
      <c r="F79" s="1">
        <f aca="true" t="shared" si="16" ref="F79:F110">RANK(E79,E$47:E$246,1)</f>
        <v>68</v>
      </c>
      <c r="G79" s="3">
        <f aca="true" t="shared" si="17" ref="G79:G110">C79</f>
        <v>2718.1220000000003</v>
      </c>
      <c r="H79" s="1">
        <f>INDEX(Data!F$21:F$220,Graph!M79)</f>
        <v>269.47329585564665</v>
      </c>
      <c r="I79" s="1">
        <f>INDEX(Data!G$21:G$220,Graph!M79)</f>
        <v>32.9</v>
      </c>
      <c r="J79">
        <f t="shared" si="14"/>
        <v>16.45</v>
      </c>
      <c r="K79" s="1">
        <f t="shared" si="15"/>
        <v>-5.484326666118477</v>
      </c>
      <c r="L79">
        <v>3</v>
      </c>
      <c r="M79">
        <v>139</v>
      </c>
    </row>
    <row r="80" spans="1:13" ht="12.75">
      <c r="A80" s="1" t="str">
        <f>INDEX(Data!B$21:B$220,Graph!M80)</f>
        <v>Kenya</v>
      </c>
      <c r="B80" s="1">
        <f t="shared" si="10"/>
        <v>1182.468083811186</v>
      </c>
      <c r="C80" s="1">
        <f t="shared" si="11"/>
        <v>5609.802000000001</v>
      </c>
      <c r="D80" s="1">
        <f t="shared" si="12"/>
        <v>5625.552000000001</v>
      </c>
      <c r="E80" s="1">
        <f t="shared" si="13"/>
        <v>1182468153.0463996</v>
      </c>
      <c r="F80" s="1">
        <f t="shared" si="16"/>
        <v>164</v>
      </c>
      <c r="G80" s="3">
        <f t="shared" si="17"/>
        <v>5609.802000000001</v>
      </c>
      <c r="H80" s="1">
        <f>INDEX(Data!F$21:F$220,Graph!M80)</f>
        <v>1182.468083811186</v>
      </c>
      <c r="I80" s="1">
        <f>INDEX(Data!G$21:G$220,Graph!M80)</f>
        <v>31.5</v>
      </c>
      <c r="J80">
        <f t="shared" si="14"/>
        <v>15.75</v>
      </c>
      <c r="K80" s="1">
        <f t="shared" si="15"/>
        <v>-9.224743246928483</v>
      </c>
      <c r="L80">
        <v>2</v>
      </c>
      <c r="M80">
        <v>148</v>
      </c>
    </row>
    <row r="81" spans="1:13" ht="12.75">
      <c r="A81" s="1" t="str">
        <f>INDEX(Data!B$21:B$220,Graph!M81)</f>
        <v>Algeria</v>
      </c>
      <c r="B81" s="1">
        <f t="shared" si="10"/>
        <v>451.56137857273535</v>
      </c>
      <c r="C81" s="1">
        <f t="shared" si="11"/>
        <v>3417.839000000001</v>
      </c>
      <c r="D81" s="1">
        <f t="shared" si="12"/>
        <v>3433.489000000001</v>
      </c>
      <c r="E81" s="1">
        <f t="shared" si="13"/>
        <v>451561113.014359</v>
      </c>
      <c r="F81" s="1">
        <f t="shared" si="16"/>
        <v>115</v>
      </c>
      <c r="G81" s="3">
        <f t="shared" si="17"/>
        <v>3417.839000000001</v>
      </c>
      <c r="H81" s="1">
        <f>INDEX(Data!F$21:F$220,Graph!M81)</f>
        <v>451.56137857273535</v>
      </c>
      <c r="I81" s="1">
        <f>INDEX(Data!G$21:G$220,Graph!M81)</f>
        <v>31.3</v>
      </c>
      <c r="J81">
        <f t="shared" si="14"/>
        <v>15.65</v>
      </c>
      <c r="K81" s="1">
        <f t="shared" si="15"/>
        <v>-1.5056957632096442</v>
      </c>
      <c r="L81">
        <v>3</v>
      </c>
      <c r="M81">
        <v>108</v>
      </c>
    </row>
    <row r="82" spans="1:13" ht="12.75">
      <c r="A82" s="1" t="str">
        <f>INDEX(Data!B$21:B$220,Graph!M82)</f>
        <v>Canada</v>
      </c>
      <c r="B82" s="1">
        <f t="shared" si="10"/>
        <v>184.221006828356</v>
      </c>
      <c r="C82" s="1">
        <f t="shared" si="11"/>
        <v>512.7849999999999</v>
      </c>
      <c r="D82" s="1">
        <f t="shared" si="12"/>
        <v>528.4349999999998</v>
      </c>
      <c r="E82" s="1">
        <f t="shared" si="13"/>
        <v>184221009.01435903</v>
      </c>
      <c r="F82" s="1">
        <f t="shared" si="16"/>
        <v>33</v>
      </c>
      <c r="G82" s="3">
        <f t="shared" si="17"/>
        <v>512.7849999999999</v>
      </c>
      <c r="H82" s="1">
        <f>INDEX(Data!F$21:F$220,Graph!M82)</f>
        <v>184.221006828356</v>
      </c>
      <c r="I82" s="1">
        <f>INDEX(Data!G$21:G$220,Graph!M82)</f>
        <v>31.3</v>
      </c>
      <c r="J82">
        <f t="shared" si="14"/>
        <v>15.65</v>
      </c>
      <c r="K82" s="1">
        <f t="shared" si="15"/>
        <v>-5.591907031054717</v>
      </c>
      <c r="L82">
        <v>10</v>
      </c>
      <c r="M82">
        <v>4</v>
      </c>
    </row>
    <row r="83" spans="1:13" ht="12.75">
      <c r="A83" s="1" t="str">
        <f>INDEX(Data!B$21:B$220,Graph!M83)</f>
        <v>Morocco</v>
      </c>
      <c r="B83" s="1">
        <f t="shared" si="10"/>
        <v>303.39860952370185</v>
      </c>
      <c r="C83" s="1">
        <f t="shared" si="11"/>
        <v>3006.8220000000006</v>
      </c>
      <c r="D83" s="1">
        <f t="shared" si="12"/>
        <v>3021.8720000000008</v>
      </c>
      <c r="E83" s="1">
        <f t="shared" si="13"/>
        <v>303398129.82211524</v>
      </c>
      <c r="F83" s="1">
        <f t="shared" si="16"/>
        <v>81</v>
      </c>
      <c r="G83" s="3">
        <f t="shared" si="17"/>
        <v>3006.8220000000006</v>
      </c>
      <c r="H83" s="1">
        <f>INDEX(Data!F$21:F$220,Graph!M83)</f>
        <v>303.39860952370185</v>
      </c>
      <c r="I83" s="1">
        <f>INDEX(Data!G$21:G$220,Graph!M83)</f>
        <v>30.1</v>
      </c>
      <c r="J83">
        <f t="shared" si="14"/>
        <v>15.05</v>
      </c>
      <c r="K83" s="1">
        <f t="shared" si="15"/>
        <v>-0.5456981581778564</v>
      </c>
      <c r="L83">
        <v>3</v>
      </c>
      <c r="M83">
        <v>125</v>
      </c>
    </row>
    <row r="84" spans="1:13" ht="12.75">
      <c r="A84" s="1" t="str">
        <f>INDEX(Data!B$21:B$220,Graph!M84)</f>
        <v>Peru</v>
      </c>
      <c r="B84" s="1">
        <f t="shared" si="10"/>
        <v>758.3283551309482</v>
      </c>
      <c r="C84" s="1">
        <f t="shared" si="11"/>
        <v>4040.401000000001</v>
      </c>
      <c r="D84" s="1">
        <f t="shared" si="12"/>
        <v>4053.8010000000013</v>
      </c>
      <c r="E84" s="1">
        <f t="shared" si="13"/>
        <v>758328089.2934448</v>
      </c>
      <c r="F84" s="1">
        <f t="shared" si="16"/>
        <v>146</v>
      </c>
      <c r="G84" s="3">
        <f t="shared" si="17"/>
        <v>4040.401000000001</v>
      </c>
      <c r="H84" s="1">
        <f>INDEX(Data!F$21:F$220,Graph!M84)</f>
        <v>758.3283551309482</v>
      </c>
      <c r="I84" s="1">
        <f>INDEX(Data!G$21:G$220,Graph!M84)</f>
        <v>26.8</v>
      </c>
      <c r="J84">
        <f t="shared" si="14"/>
        <v>13.4</v>
      </c>
      <c r="K84" s="1">
        <f t="shared" si="15"/>
        <v>-23.370021286621068</v>
      </c>
      <c r="L84">
        <v>8</v>
      </c>
      <c r="M84">
        <v>85</v>
      </c>
    </row>
    <row r="85" spans="1:13" ht="12.75">
      <c r="A85" s="1" t="str">
        <f>INDEX(Data!B$21:B$220,Graph!M85)</f>
        <v>Uzbekistan</v>
      </c>
      <c r="B85" s="1">
        <f t="shared" si="10"/>
        <v>433.89853058569616</v>
      </c>
      <c r="C85" s="1">
        <f t="shared" si="11"/>
        <v>3385.139000000001</v>
      </c>
      <c r="D85" s="1">
        <f t="shared" si="12"/>
        <v>3397.989000000001</v>
      </c>
      <c r="E85" s="1">
        <f t="shared" si="13"/>
        <v>433898111.1172213</v>
      </c>
      <c r="F85" s="1">
        <f t="shared" si="16"/>
        <v>113</v>
      </c>
      <c r="G85" s="3">
        <f t="shared" si="17"/>
        <v>3385.139000000001</v>
      </c>
      <c r="H85" s="1">
        <f>INDEX(Data!F$21:F$220,Graph!M85)</f>
        <v>433.89853058569616</v>
      </c>
      <c r="I85" s="1">
        <f>INDEX(Data!G$21:G$220,Graph!M85)</f>
        <v>25.7</v>
      </c>
      <c r="J85">
        <f t="shared" si="14"/>
        <v>12.85</v>
      </c>
      <c r="K85" s="1">
        <f t="shared" si="15"/>
        <v>-9.91663519478243</v>
      </c>
      <c r="L85">
        <v>6</v>
      </c>
      <c r="M85">
        <v>107</v>
      </c>
    </row>
    <row r="86" spans="1:13" ht="12.75">
      <c r="A86" s="1" t="str">
        <f>INDEX(Data!B$21:B$220,Graph!M86)</f>
        <v>Venezuela</v>
      </c>
      <c r="B86" s="1">
        <f t="shared" si="10"/>
        <v>94.82169126610081</v>
      </c>
      <c r="C86" s="1">
        <f t="shared" si="11"/>
        <v>42.5</v>
      </c>
      <c r="D86" s="1">
        <f t="shared" si="12"/>
        <v>55.1</v>
      </c>
      <c r="E86" s="1">
        <f t="shared" si="13"/>
        <v>94821072.03711972</v>
      </c>
      <c r="F86" s="1">
        <f t="shared" si="16"/>
        <v>9</v>
      </c>
      <c r="G86" s="3">
        <f t="shared" si="17"/>
        <v>42.5</v>
      </c>
      <c r="H86" s="1">
        <f>INDEX(Data!F$21:F$220,Graph!M86)</f>
        <v>94.82169126610081</v>
      </c>
      <c r="I86" s="1">
        <f>INDEX(Data!G$21:G$220,Graph!M86)</f>
        <v>25.2</v>
      </c>
      <c r="J86">
        <f t="shared" si="14"/>
        <v>12.6</v>
      </c>
      <c r="K86" s="1">
        <f t="shared" si="15"/>
        <v>-5.409824049164641</v>
      </c>
      <c r="L86">
        <v>8</v>
      </c>
      <c r="M86">
        <v>68</v>
      </c>
    </row>
    <row r="87" spans="1:13" ht="12.75">
      <c r="A87" s="1" t="str">
        <f>INDEX(Data!B$21:B$220,Graph!M87)</f>
        <v>Uganda</v>
      </c>
      <c r="B87" s="1">
        <f t="shared" si="10"/>
        <v>1603.7620318107338</v>
      </c>
      <c r="C87" s="1">
        <f t="shared" si="11"/>
        <v>5750.125000000001</v>
      </c>
      <c r="D87" s="1">
        <f t="shared" si="12"/>
        <v>5762.625000000001</v>
      </c>
      <c r="E87" s="1">
        <f t="shared" si="13"/>
        <v>1603762150.0050793</v>
      </c>
      <c r="F87" s="1">
        <f t="shared" si="16"/>
        <v>174</v>
      </c>
      <c r="G87" s="3">
        <f t="shared" si="17"/>
        <v>5750.125000000001</v>
      </c>
      <c r="H87" s="1">
        <f>INDEX(Data!F$21:F$220,Graph!M87)</f>
        <v>1603.7620318107338</v>
      </c>
      <c r="I87" s="1">
        <f>INDEX(Data!G$21:G$220,Graph!M87)</f>
        <v>25</v>
      </c>
      <c r="J87">
        <f t="shared" si="14"/>
        <v>12.5</v>
      </c>
      <c r="K87" s="1">
        <f t="shared" si="15"/>
        <v>-36.874864928525085</v>
      </c>
      <c r="L87">
        <v>2</v>
      </c>
      <c r="M87">
        <v>146</v>
      </c>
    </row>
    <row r="88" spans="1:13" ht="12.75">
      <c r="A88" s="1" t="str">
        <f>INDEX(Data!B$21:B$220,Graph!M88)</f>
        <v>Nepal</v>
      </c>
      <c r="B88" s="1">
        <f t="shared" si="10"/>
        <v>981.6631157789855</v>
      </c>
      <c r="C88" s="1">
        <f t="shared" si="11"/>
        <v>4292.511000000001</v>
      </c>
      <c r="D88" s="1">
        <f t="shared" si="12"/>
        <v>4304.8110000000015</v>
      </c>
      <c r="E88" s="1">
        <f t="shared" si="13"/>
        <v>981663143.9409977</v>
      </c>
      <c r="F88" s="1">
        <f t="shared" si="16"/>
        <v>158</v>
      </c>
      <c r="G88" s="3">
        <f t="shared" si="17"/>
        <v>4292.511000000001</v>
      </c>
      <c r="H88" s="1">
        <f>INDEX(Data!F$21:F$220,Graph!M88)</f>
        <v>981.6631157789855</v>
      </c>
      <c r="I88" s="1">
        <f>INDEX(Data!G$21:G$220,Graph!M88)</f>
        <v>24.6</v>
      </c>
      <c r="J88">
        <f t="shared" si="14"/>
        <v>12.3</v>
      </c>
      <c r="K88" s="1">
        <f t="shared" si="15"/>
        <v>-47.03906186090012</v>
      </c>
      <c r="L88">
        <v>4</v>
      </c>
      <c r="M88">
        <v>140</v>
      </c>
    </row>
    <row r="89" spans="1:13" ht="12.75">
      <c r="A89" s="1" t="str">
        <f>INDEX(Data!B$21:B$220,Graph!M89)</f>
        <v>Iraq</v>
      </c>
      <c r="B89" s="1">
        <f t="shared" si="10"/>
        <v>963.5040844319942</v>
      </c>
      <c r="C89" s="1">
        <f t="shared" si="11"/>
        <v>4267.956000000001</v>
      </c>
      <c r="D89" s="1">
        <f t="shared" si="12"/>
        <v>4280.211000000001</v>
      </c>
      <c r="E89" s="1">
        <f t="shared" si="13"/>
        <v>963504187.9265795</v>
      </c>
      <c r="F89" s="1">
        <f t="shared" si="16"/>
        <v>157</v>
      </c>
      <c r="G89" s="3">
        <f t="shared" si="17"/>
        <v>4267.956000000001</v>
      </c>
      <c r="H89" s="1">
        <f>INDEX(Data!F$21:F$220,Graph!M89)</f>
        <v>963.5040844319942</v>
      </c>
      <c r="I89" s="1">
        <f>INDEX(Data!G$21:G$220,Graph!M89)</f>
        <v>24.51</v>
      </c>
      <c r="J89">
        <f t="shared" si="14"/>
        <v>12.255</v>
      </c>
      <c r="K89" s="1">
        <f t="shared" si="15"/>
        <v>-18.15903134699124</v>
      </c>
      <c r="L89">
        <v>6</v>
      </c>
      <c r="M89">
        <v>184</v>
      </c>
    </row>
    <row r="90" spans="1:13" ht="12.75">
      <c r="A90" s="1" t="str">
        <f>INDEX(Data!B$21:B$220,Graph!M90)</f>
        <v>Malaysia</v>
      </c>
      <c r="B90" s="1">
        <f t="shared" si="10"/>
        <v>298.4300641218494</v>
      </c>
      <c r="C90" s="1">
        <f t="shared" si="11"/>
        <v>2964.1720000000005</v>
      </c>
      <c r="D90" s="1">
        <f t="shared" si="12"/>
        <v>2976.1720000000005</v>
      </c>
      <c r="E90" s="1">
        <f t="shared" si="13"/>
        <v>298430062.8448759</v>
      </c>
      <c r="F90" s="1">
        <f t="shared" si="16"/>
        <v>79</v>
      </c>
      <c r="G90" s="3">
        <f t="shared" si="17"/>
        <v>2964.1720000000005</v>
      </c>
      <c r="H90" s="1">
        <f>INDEX(Data!F$21:F$220,Graph!M90)</f>
        <v>298.4300641218494</v>
      </c>
      <c r="I90" s="1">
        <f>INDEX(Data!G$21:G$220,Graph!M90)</f>
        <v>24</v>
      </c>
      <c r="J90">
        <f t="shared" si="14"/>
        <v>12</v>
      </c>
      <c r="K90" s="1">
        <f t="shared" si="15"/>
        <v>-4.358461279940286</v>
      </c>
      <c r="L90">
        <v>5</v>
      </c>
      <c r="M90">
        <v>59</v>
      </c>
    </row>
    <row r="91" spans="1:13" ht="12.75">
      <c r="A91" s="1" t="str">
        <f>INDEX(Data!B$21:B$220,Graph!M91)</f>
        <v>Saudi Arabia</v>
      </c>
      <c r="B91" s="1">
        <f t="shared" si="10"/>
        <v>253.06994923844914</v>
      </c>
      <c r="C91" s="1">
        <f t="shared" si="11"/>
        <v>2400.504000000001</v>
      </c>
      <c r="D91" s="1">
        <f t="shared" si="12"/>
        <v>2412.254000000001</v>
      </c>
      <c r="E91" s="1">
        <f t="shared" si="13"/>
        <v>253069080.76477432</v>
      </c>
      <c r="F91" s="1">
        <f t="shared" si="16"/>
        <v>62</v>
      </c>
      <c r="G91" s="3">
        <f t="shared" si="17"/>
        <v>2400.504000000001</v>
      </c>
      <c r="H91" s="1">
        <f>INDEX(Data!F$21:F$220,Graph!M91)</f>
        <v>253.06994923844914</v>
      </c>
      <c r="I91" s="1">
        <f>INDEX(Data!G$21:G$220,Graph!M91)</f>
        <v>23.5</v>
      </c>
      <c r="J91">
        <f t="shared" si="14"/>
        <v>11.75</v>
      </c>
      <c r="K91" s="1">
        <f t="shared" si="15"/>
        <v>-0.7122473458617833</v>
      </c>
      <c r="L91">
        <v>6</v>
      </c>
      <c r="M91">
        <v>77</v>
      </c>
    </row>
    <row r="92" spans="1:13" ht="12.75">
      <c r="A92" s="1" t="str">
        <f>INDEX(Data!B$21:B$220,Graph!M92)</f>
        <v>Afghanistan</v>
      </c>
      <c r="B92" s="1">
        <f t="shared" si="10"/>
        <v>2473.995890977901</v>
      </c>
      <c r="C92" s="1">
        <f t="shared" si="11"/>
        <v>6150.87</v>
      </c>
      <c r="D92" s="1">
        <f t="shared" si="12"/>
        <v>6162.335</v>
      </c>
      <c r="E92" s="1">
        <f t="shared" si="13"/>
        <v>2473995181.6734586</v>
      </c>
      <c r="F92" s="1">
        <f t="shared" si="16"/>
        <v>191</v>
      </c>
      <c r="G92" s="3">
        <f t="shared" si="17"/>
        <v>6150.87</v>
      </c>
      <c r="H92" s="1">
        <f>INDEX(Data!F$21:F$220,Graph!M92)</f>
        <v>2473.995890977901</v>
      </c>
      <c r="I92" s="1">
        <f>INDEX(Data!G$21:G$220,Graph!M92)</f>
        <v>22.93</v>
      </c>
      <c r="J92">
        <f t="shared" si="14"/>
        <v>11.465</v>
      </c>
      <c r="K92" s="1">
        <f t="shared" si="15"/>
        <v>-12.8594043442381</v>
      </c>
      <c r="L92">
        <v>6</v>
      </c>
      <c r="M92">
        <v>178</v>
      </c>
    </row>
    <row r="93" spans="1:13" ht="12.75">
      <c r="A93" s="1" t="str">
        <f>INDEX(Data!B$21:B$220,Graph!M93)</f>
        <v>Democratic PR of Korea</v>
      </c>
      <c r="B93" s="1">
        <f t="shared" si="10"/>
        <v>1030.532468252648</v>
      </c>
      <c r="C93" s="1">
        <f t="shared" si="11"/>
        <v>4324.281500000001</v>
      </c>
      <c r="D93" s="1">
        <f t="shared" si="12"/>
        <v>4335.552000000001</v>
      </c>
      <c r="E93" s="1">
        <f t="shared" si="13"/>
        <v>1030532184.6111395</v>
      </c>
      <c r="F93" s="1">
        <f t="shared" si="16"/>
        <v>160</v>
      </c>
      <c r="G93" s="3">
        <f t="shared" si="17"/>
        <v>4324.281500000001</v>
      </c>
      <c r="H93" s="1">
        <f>INDEX(Data!F$21:F$220,Graph!M93)</f>
        <v>1030.532468252648</v>
      </c>
      <c r="I93" s="1">
        <f>INDEX(Data!G$21:G$220,Graph!M93)</f>
        <v>22.541</v>
      </c>
      <c r="J93">
        <f t="shared" si="14"/>
        <v>11.2705</v>
      </c>
      <c r="K93" s="1">
        <f t="shared" si="15"/>
        <v>-39.54042012808645</v>
      </c>
      <c r="L93">
        <v>7</v>
      </c>
      <c r="M93">
        <v>181</v>
      </c>
    </row>
    <row r="94" spans="1:13" ht="12.75">
      <c r="A94" s="1" t="str">
        <f>INDEX(Data!B$21:B$220,Graph!M94)</f>
        <v>Romania</v>
      </c>
      <c r="B94" s="1">
        <f t="shared" si="10"/>
        <v>285.27952566154426</v>
      </c>
      <c r="C94" s="1">
        <f t="shared" si="11"/>
        <v>2762.1720000000005</v>
      </c>
      <c r="D94" s="1">
        <f t="shared" si="12"/>
        <v>2773.3720000000003</v>
      </c>
      <c r="E94" s="1">
        <f t="shared" si="13"/>
        <v>285279072.58855087</v>
      </c>
      <c r="F94" s="1">
        <f t="shared" si="16"/>
        <v>74</v>
      </c>
      <c r="G94" s="3">
        <f t="shared" si="17"/>
        <v>2762.1720000000005</v>
      </c>
      <c r="H94" s="1">
        <f>INDEX(Data!F$21:F$220,Graph!M94)</f>
        <v>285.27952566154426</v>
      </c>
      <c r="I94" s="1">
        <f>INDEX(Data!G$21:G$220,Graph!M94)</f>
        <v>22.4</v>
      </c>
      <c r="J94">
        <f t="shared" si="14"/>
        <v>11.2</v>
      </c>
      <c r="K94" s="1">
        <f t="shared" si="15"/>
        <v>-4.091195404858183</v>
      </c>
      <c r="L94">
        <v>9</v>
      </c>
      <c r="M94">
        <v>69</v>
      </c>
    </row>
    <row r="95" spans="1:13" ht="12.75">
      <c r="A95" s="1" t="str">
        <f>INDEX(Data!B$21:B$220,Graph!M95)</f>
        <v>Taiwan</v>
      </c>
      <c r="B95" s="1">
        <f t="shared" si="10"/>
        <v>233.84015427989348</v>
      </c>
      <c r="C95" s="1">
        <f t="shared" si="11"/>
        <v>2324.454</v>
      </c>
      <c r="D95" s="1">
        <f t="shared" si="12"/>
        <v>2334.954</v>
      </c>
      <c r="E95" s="1">
        <f t="shared" si="13"/>
        <v>233840201.36426643</v>
      </c>
      <c r="F95" s="1">
        <f t="shared" si="16"/>
        <v>55</v>
      </c>
      <c r="G95" s="3">
        <f t="shared" si="17"/>
        <v>2324.454</v>
      </c>
      <c r="H95" s="1">
        <f>INDEX(Data!F$21:F$220,Graph!M95)</f>
        <v>233.84015427989348</v>
      </c>
      <c r="I95" s="1">
        <f>INDEX(Data!G$21:G$220,Graph!M95)</f>
        <v>21</v>
      </c>
      <c r="J95">
        <f t="shared" si="14"/>
        <v>10.5</v>
      </c>
      <c r="K95" s="1">
        <f t="shared" si="15"/>
        <v>-2.002743101457611</v>
      </c>
      <c r="L95">
        <v>7</v>
      </c>
      <c r="M95">
        <v>198</v>
      </c>
    </row>
    <row r="96" spans="1:13" ht="12.75">
      <c r="A96" s="1" t="str">
        <f>INDEX(Data!B$21:B$220,Graph!M96)</f>
        <v>Ghana</v>
      </c>
      <c r="B96" s="1">
        <f t="shared" si="10"/>
        <v>816.7372617446649</v>
      </c>
      <c r="C96" s="1">
        <f t="shared" si="11"/>
        <v>4077.451000000001</v>
      </c>
      <c r="D96" s="1">
        <f t="shared" si="12"/>
        <v>4087.701000000001</v>
      </c>
      <c r="E96" s="1">
        <f t="shared" si="13"/>
        <v>816737134.2841648</v>
      </c>
      <c r="F96" s="1">
        <f t="shared" si="16"/>
        <v>149</v>
      </c>
      <c r="G96" s="3">
        <f t="shared" si="17"/>
        <v>4077.451000000001</v>
      </c>
      <c r="H96" s="1">
        <f>INDEX(Data!F$21:F$220,Graph!M96)</f>
        <v>816.7372617446649</v>
      </c>
      <c r="I96" s="1">
        <f>INDEX(Data!G$21:G$220,Graph!M96)</f>
        <v>20.5</v>
      </c>
      <c r="J96">
        <f t="shared" si="14"/>
        <v>10.25</v>
      </c>
      <c r="K96" s="1">
        <f t="shared" si="15"/>
        <v>-6.8259642559095255</v>
      </c>
      <c r="L96">
        <v>3</v>
      </c>
      <c r="M96">
        <v>131</v>
      </c>
    </row>
    <row r="97" spans="1:13" ht="12.75">
      <c r="A97" s="1" t="str">
        <f>INDEX(Data!B$21:B$220,Graph!M97)</f>
        <v>Australia</v>
      </c>
      <c r="B97" s="1">
        <f t="shared" si="10"/>
        <v>142.95086563828417</v>
      </c>
      <c r="C97" s="1">
        <f t="shared" si="11"/>
        <v>280.18499999999995</v>
      </c>
      <c r="D97" s="1">
        <f t="shared" si="12"/>
        <v>289.93499999999995</v>
      </c>
      <c r="E97" s="1">
        <f t="shared" si="13"/>
        <v>142950006.1239617</v>
      </c>
      <c r="F97" s="1">
        <f t="shared" si="16"/>
        <v>22</v>
      </c>
      <c r="G97" s="3">
        <f t="shared" si="17"/>
        <v>280.18499999999995</v>
      </c>
      <c r="H97" s="1">
        <f>INDEX(Data!F$21:F$220,Graph!M97)</f>
        <v>142.95086563828417</v>
      </c>
      <c r="I97" s="1">
        <f>INDEX(Data!G$21:G$220,Graph!M97)</f>
        <v>19.5</v>
      </c>
      <c r="J97">
        <f t="shared" si="14"/>
        <v>9.75</v>
      </c>
      <c r="K97" s="1">
        <f t="shared" si="15"/>
        <v>-9.670114947979044</v>
      </c>
      <c r="L97">
        <v>5</v>
      </c>
      <c r="M97">
        <v>3</v>
      </c>
    </row>
    <row r="98" spans="1:13" ht="12.75">
      <c r="A98" s="1" t="str">
        <f>INDEX(Data!B$21:B$220,Graph!M98)</f>
        <v>Yemen</v>
      </c>
      <c r="B98" s="1">
        <f t="shared" si="10"/>
        <v>1272.5203245297905</v>
      </c>
      <c r="C98" s="1">
        <f t="shared" si="11"/>
        <v>5690.702</v>
      </c>
      <c r="D98" s="1">
        <f t="shared" si="12"/>
        <v>5700.352</v>
      </c>
      <c r="E98" s="1">
        <f t="shared" si="13"/>
        <v>1272520152.091921</v>
      </c>
      <c r="F98" s="1">
        <f t="shared" si="16"/>
        <v>168</v>
      </c>
      <c r="G98" s="3">
        <f t="shared" si="17"/>
        <v>5690.702</v>
      </c>
      <c r="H98" s="1">
        <f>INDEX(Data!F$21:F$220,Graph!M98)</f>
        <v>1272.5203245297905</v>
      </c>
      <c r="I98" s="1">
        <f>INDEX(Data!G$21:G$220,Graph!M98)</f>
        <v>19.3</v>
      </c>
      <c r="J98">
        <f t="shared" si="14"/>
        <v>9.65</v>
      </c>
      <c r="K98" s="1">
        <f t="shared" si="15"/>
        <v>-42.130427633838735</v>
      </c>
      <c r="L98">
        <v>6</v>
      </c>
      <c r="M98">
        <v>149</v>
      </c>
    </row>
    <row r="99" spans="1:13" ht="12.75">
      <c r="A99" s="1" t="str">
        <f>INDEX(Data!B$21:B$220,Graph!M99)</f>
        <v>Sri Lanka</v>
      </c>
      <c r="B99" s="1">
        <f t="shared" si="10"/>
        <v>348.0588523661678</v>
      </c>
      <c r="C99" s="1">
        <f t="shared" si="11"/>
        <v>3257.0920000000015</v>
      </c>
      <c r="D99" s="1">
        <f t="shared" si="12"/>
        <v>3266.5420000000013</v>
      </c>
      <c r="E99" s="1">
        <f t="shared" si="13"/>
        <v>348058099.0278398</v>
      </c>
      <c r="F99" s="1">
        <f t="shared" si="16"/>
        <v>103</v>
      </c>
      <c r="G99" s="3">
        <f t="shared" si="17"/>
        <v>3257.0920000000015</v>
      </c>
      <c r="H99" s="1">
        <f>INDEX(Data!F$21:F$220,Graph!M99)</f>
        <v>348.0588523661678</v>
      </c>
      <c r="I99" s="1">
        <f>INDEX(Data!G$21:G$220,Graph!M99)</f>
        <v>18.9</v>
      </c>
      <c r="J99">
        <f t="shared" si="14"/>
        <v>9.45</v>
      </c>
      <c r="K99" s="1">
        <f t="shared" si="15"/>
        <v>-1.532151219985849</v>
      </c>
      <c r="L99">
        <v>4</v>
      </c>
      <c r="M99">
        <v>96</v>
      </c>
    </row>
    <row r="100" spans="1:13" ht="12.75">
      <c r="A100" s="1" t="str">
        <f>INDEX(Data!B$21:B$220,Graph!M100)</f>
        <v>Mozambique</v>
      </c>
      <c r="B100" s="1">
        <f t="shared" si="10"/>
        <v>1545.9068543756048</v>
      </c>
      <c r="C100" s="1">
        <f t="shared" si="11"/>
        <v>5728.375000000001</v>
      </c>
      <c r="D100" s="1">
        <f t="shared" si="12"/>
        <v>5737.625000000001</v>
      </c>
      <c r="E100" s="1">
        <f t="shared" si="13"/>
        <v>1545906173.9637585</v>
      </c>
      <c r="F100" s="1">
        <f t="shared" si="16"/>
        <v>173</v>
      </c>
      <c r="G100" s="3">
        <f t="shared" si="17"/>
        <v>5728.375000000001</v>
      </c>
      <c r="H100" s="1">
        <f>INDEX(Data!F$21:F$220,Graph!M100)</f>
        <v>1545.9068543756048</v>
      </c>
      <c r="I100" s="1">
        <f>INDEX(Data!G$21:G$220,Graph!M100)</f>
        <v>18.5</v>
      </c>
      <c r="J100">
        <f t="shared" si="14"/>
        <v>9.25</v>
      </c>
      <c r="K100" s="1">
        <f t="shared" si="15"/>
        <v>-57.85517743512901</v>
      </c>
      <c r="L100">
        <v>2</v>
      </c>
      <c r="M100">
        <v>171</v>
      </c>
    </row>
    <row r="101" spans="1:13" ht="12.75">
      <c r="A101" s="1" t="str">
        <f>INDEX(Data!B$21:B$220,Graph!M101)</f>
        <v>Syrian Arab Republic</v>
      </c>
      <c r="B101" s="1">
        <f t="shared" si="10"/>
        <v>117.06711005888565</v>
      </c>
      <c r="C101" s="1">
        <f t="shared" si="11"/>
        <v>190</v>
      </c>
      <c r="D101" s="1">
        <f t="shared" si="12"/>
        <v>198.7</v>
      </c>
      <c r="E101" s="1">
        <f t="shared" si="13"/>
        <v>117067108.78753504</v>
      </c>
      <c r="F101" s="1">
        <f t="shared" si="16"/>
        <v>15</v>
      </c>
      <c r="G101" s="3">
        <f t="shared" si="17"/>
        <v>190</v>
      </c>
      <c r="H101" s="1">
        <f>INDEX(Data!F$21:F$220,Graph!M101)</f>
        <v>117.06711005888565</v>
      </c>
      <c r="I101" s="1">
        <f>INDEX(Data!G$21:G$220,Graph!M101)</f>
        <v>17.4</v>
      </c>
      <c r="J101">
        <f t="shared" si="14"/>
        <v>8.7</v>
      </c>
      <c r="K101" s="1">
        <f t="shared" si="15"/>
        <v>-10.243326796265862</v>
      </c>
      <c r="L101">
        <v>6</v>
      </c>
      <c r="M101">
        <v>106</v>
      </c>
    </row>
    <row r="102" spans="1:13" ht="12.75">
      <c r="A102" s="1" t="str">
        <f>INDEX(Data!B$21:B$220,Graph!M102)</f>
        <v>Madagascar</v>
      </c>
      <c r="B102" s="1">
        <f t="shared" si="10"/>
        <v>1640.6368967392589</v>
      </c>
      <c r="C102" s="1">
        <f t="shared" si="11"/>
        <v>5771.075000000001</v>
      </c>
      <c r="D102" s="1">
        <f t="shared" si="12"/>
        <v>5779.525000000001</v>
      </c>
      <c r="E102" s="1">
        <f t="shared" si="13"/>
        <v>1640636152.7074335</v>
      </c>
      <c r="F102" s="1">
        <f t="shared" si="16"/>
        <v>175</v>
      </c>
      <c r="G102" s="3">
        <f t="shared" si="17"/>
        <v>5771.075000000001</v>
      </c>
      <c r="H102" s="1">
        <f>INDEX(Data!F$21:F$220,Graph!M102)</f>
        <v>1640.6368967392589</v>
      </c>
      <c r="I102" s="1">
        <f>INDEX(Data!G$21:G$220,Graph!M102)</f>
        <v>16.9</v>
      </c>
      <c r="J102">
        <f t="shared" si="14"/>
        <v>8.45</v>
      </c>
      <c r="K102" s="1">
        <f t="shared" si="15"/>
        <v>-10.248745000660847</v>
      </c>
      <c r="L102">
        <v>2</v>
      </c>
      <c r="M102">
        <v>150</v>
      </c>
    </row>
    <row r="103" spans="1:13" ht="12.75">
      <c r="A103" s="1" t="str">
        <f>INDEX(Data!B$21:B$220,Graph!M103)</f>
        <v>Côte d'Ivoire</v>
      </c>
      <c r="B103" s="1">
        <f t="shared" si="10"/>
        <v>1345.0039504968825</v>
      </c>
      <c r="C103" s="1">
        <f t="shared" si="11"/>
        <v>5708.825000000001</v>
      </c>
      <c r="D103" s="1">
        <f t="shared" si="12"/>
        <v>5717.025000000001</v>
      </c>
      <c r="E103" s="1">
        <f t="shared" si="13"/>
        <v>1345003165.6273317</v>
      </c>
      <c r="F103" s="1">
        <f t="shared" si="16"/>
        <v>170</v>
      </c>
      <c r="G103" s="3">
        <f t="shared" si="17"/>
        <v>5708.825000000001</v>
      </c>
      <c r="H103" s="1">
        <f>INDEX(Data!F$21:F$220,Graph!M103)</f>
        <v>1345.0039504968825</v>
      </c>
      <c r="I103" s="1">
        <f>INDEX(Data!G$21:G$220,Graph!M103)</f>
        <v>16.4</v>
      </c>
      <c r="J103">
        <f t="shared" si="14"/>
        <v>8.2</v>
      </c>
      <c r="K103" s="1">
        <f t="shared" si="15"/>
        <v>-135.81369951726583</v>
      </c>
      <c r="L103">
        <v>3</v>
      </c>
      <c r="M103">
        <v>163</v>
      </c>
    </row>
    <row r="104" spans="1:13" ht="12.75">
      <c r="A104" s="1" t="str">
        <f>INDEX(Data!B$21:B$220,Graph!M104)</f>
        <v>Netherlands</v>
      </c>
      <c r="B104" s="1">
        <f t="shared" si="10"/>
        <v>501.75877332749104</v>
      </c>
      <c r="C104" s="1">
        <f t="shared" si="11"/>
        <v>3693.309000000001</v>
      </c>
      <c r="D104" s="1">
        <f t="shared" si="12"/>
        <v>3701.3590000000013</v>
      </c>
      <c r="E104" s="1">
        <f t="shared" si="13"/>
        <v>501758007.5792709</v>
      </c>
      <c r="F104" s="1">
        <f t="shared" si="16"/>
        <v>125</v>
      </c>
      <c r="G104" s="3">
        <f t="shared" si="17"/>
        <v>3693.309000000001</v>
      </c>
      <c r="H104" s="1">
        <f>INDEX(Data!F$21:F$220,Graph!M104)</f>
        <v>501.75877332749104</v>
      </c>
      <c r="I104" s="1">
        <f>INDEX(Data!G$21:G$220,Graph!M104)</f>
        <v>16.1</v>
      </c>
      <c r="J104">
        <f t="shared" si="14"/>
        <v>8.05</v>
      </c>
      <c r="K104" s="1">
        <f t="shared" si="15"/>
        <v>-10.658003461423107</v>
      </c>
      <c r="L104">
        <v>11</v>
      </c>
      <c r="M104">
        <v>5</v>
      </c>
    </row>
    <row r="105" spans="1:13" ht="12.75">
      <c r="A105" s="1" t="str">
        <f>INDEX(Data!B$21:B$220,Graph!M105)</f>
        <v>Cameroon</v>
      </c>
      <c r="B105" s="1">
        <f t="shared" si="10"/>
        <v>2112.8055545136144</v>
      </c>
      <c r="C105" s="1">
        <f t="shared" si="11"/>
        <v>6053.8550000000005</v>
      </c>
      <c r="D105" s="1">
        <f t="shared" si="12"/>
        <v>6061.705000000001</v>
      </c>
      <c r="E105" s="1">
        <f t="shared" si="13"/>
        <v>2112805143.51519</v>
      </c>
      <c r="F105" s="1">
        <f t="shared" si="16"/>
        <v>185</v>
      </c>
      <c r="G105" s="3">
        <f t="shared" si="17"/>
        <v>6053.8550000000005</v>
      </c>
      <c r="H105" s="1">
        <f>INDEX(Data!F$21:F$220,Graph!M105)</f>
        <v>2112.8055545136144</v>
      </c>
      <c r="I105" s="1">
        <f>INDEX(Data!G$21:G$220,Graph!M105)</f>
        <v>15.7</v>
      </c>
      <c r="J105">
        <f t="shared" si="14"/>
        <v>7.85</v>
      </c>
      <c r="K105" s="1">
        <f t="shared" si="15"/>
        <v>-10.389599334822833</v>
      </c>
      <c r="L105">
        <v>3</v>
      </c>
      <c r="M105">
        <v>141</v>
      </c>
    </row>
    <row r="106" spans="1:13" ht="12.75">
      <c r="A106" s="1" t="str">
        <f>INDEX(Data!B$21:B$220,Graph!M106)</f>
        <v>Chile</v>
      </c>
      <c r="B106" s="1">
        <f t="shared" si="10"/>
        <v>302.7885254017897</v>
      </c>
      <c r="C106" s="1">
        <f t="shared" si="11"/>
        <v>2983.9720000000007</v>
      </c>
      <c r="D106" s="1">
        <f t="shared" si="12"/>
        <v>2991.772000000001</v>
      </c>
      <c r="E106" s="1">
        <f t="shared" si="13"/>
        <v>302788045.49916935</v>
      </c>
      <c r="F106" s="1">
        <f t="shared" si="16"/>
        <v>80</v>
      </c>
      <c r="G106" s="3">
        <f t="shared" si="17"/>
        <v>2983.9720000000007</v>
      </c>
      <c r="H106" s="1">
        <f>INDEX(Data!F$21:F$220,Graph!M106)</f>
        <v>302.7885254017897</v>
      </c>
      <c r="I106" s="1">
        <f>INDEX(Data!G$21:G$220,Graph!M106)</f>
        <v>15.6</v>
      </c>
      <c r="J106">
        <f t="shared" si="14"/>
        <v>7.8</v>
      </c>
      <c r="K106" s="1">
        <f t="shared" si="15"/>
        <v>-0.6100841219121662</v>
      </c>
      <c r="L106">
        <v>8</v>
      </c>
      <c r="M106">
        <v>43</v>
      </c>
    </row>
    <row r="107" spans="1:13" ht="12.75">
      <c r="A107" s="1" t="str">
        <f>INDEX(Data!B$21:B$220,Graph!M107)</f>
        <v>Kazakhstan</v>
      </c>
      <c r="B107" s="1">
        <f t="shared" si="10"/>
        <v>337.1010179238904</v>
      </c>
      <c r="C107" s="1">
        <f t="shared" si="11"/>
        <v>3160.1900000000014</v>
      </c>
      <c r="D107" s="1">
        <f t="shared" si="12"/>
        <v>3167.9400000000014</v>
      </c>
      <c r="E107" s="1">
        <f t="shared" si="13"/>
        <v>337101080.48314905</v>
      </c>
      <c r="F107" s="1">
        <f t="shared" si="16"/>
        <v>98</v>
      </c>
      <c r="G107" s="3">
        <f t="shared" si="17"/>
        <v>3160.1900000000014</v>
      </c>
      <c r="H107" s="1">
        <f>INDEX(Data!F$21:F$220,Graph!M107)</f>
        <v>337.1010179238904</v>
      </c>
      <c r="I107" s="1">
        <f>INDEX(Data!G$21:G$220,Graph!M107)</f>
        <v>15.5</v>
      </c>
      <c r="J107">
        <f t="shared" si="14"/>
        <v>7.75</v>
      </c>
      <c r="K107" s="1">
        <f t="shared" si="15"/>
        <v>-0.0702711655173971</v>
      </c>
      <c r="L107">
        <v>6</v>
      </c>
      <c r="M107">
        <v>78</v>
      </c>
    </row>
    <row r="108" spans="1:13" ht="12.75">
      <c r="A108" s="1" t="str">
        <f>INDEX(Data!B$21:B$220,Graph!M108)</f>
        <v>Cambodia</v>
      </c>
      <c r="B108" s="1">
        <f t="shared" si="10"/>
        <v>641.0462919447657</v>
      </c>
      <c r="C108" s="1">
        <f t="shared" si="11"/>
        <v>3874.259000000002</v>
      </c>
      <c r="D108" s="1">
        <f t="shared" si="12"/>
        <v>3881.159000000002</v>
      </c>
      <c r="E108" s="1">
        <f t="shared" si="13"/>
        <v>641046132.2108036</v>
      </c>
      <c r="F108" s="1">
        <f t="shared" si="16"/>
        <v>138</v>
      </c>
      <c r="G108" s="3">
        <f t="shared" si="17"/>
        <v>3874.259000000002</v>
      </c>
      <c r="H108" s="1">
        <f>INDEX(Data!F$21:F$220,Graph!M108)</f>
        <v>641.0462919447657</v>
      </c>
      <c r="I108" s="1">
        <f>INDEX(Data!G$21:G$220,Graph!M108)</f>
        <v>13.8</v>
      </c>
      <c r="J108">
        <f t="shared" si="14"/>
        <v>6.9</v>
      </c>
      <c r="K108" s="1">
        <f t="shared" si="15"/>
        <v>-0.809829357995909</v>
      </c>
      <c r="L108">
        <v>5</v>
      </c>
      <c r="M108">
        <v>130</v>
      </c>
    </row>
    <row r="109" spans="1:13" ht="12.75">
      <c r="A109" s="1" t="str">
        <f>INDEX(Data!B$21:B$220,Graph!M109)</f>
        <v>Angola</v>
      </c>
      <c r="B109" s="1">
        <f t="shared" si="10"/>
        <v>3628.328082026575</v>
      </c>
      <c r="C109" s="1">
        <f t="shared" si="11"/>
        <v>6218.074</v>
      </c>
      <c r="D109" s="1">
        <f t="shared" si="12"/>
        <v>6224.674</v>
      </c>
      <c r="E109" s="1">
        <f t="shared" si="13"/>
        <v>3628328168.1146817</v>
      </c>
      <c r="F109" s="1">
        <f t="shared" si="16"/>
        <v>198</v>
      </c>
      <c r="G109" s="3">
        <f t="shared" si="17"/>
        <v>6218.074</v>
      </c>
      <c r="H109" s="1">
        <f>INDEX(Data!F$21:F$220,Graph!M109)</f>
        <v>3628.328082026575</v>
      </c>
      <c r="I109" s="1">
        <f>INDEX(Data!G$21:G$220,Graph!M109)</f>
        <v>13.2</v>
      </c>
      <c r="J109">
        <f t="shared" si="14"/>
        <v>6.6</v>
      </c>
      <c r="K109" s="1">
        <f t="shared" si="15"/>
        <v>-121.4252982379694</v>
      </c>
      <c r="L109">
        <v>1</v>
      </c>
      <c r="M109">
        <v>166</v>
      </c>
    </row>
    <row r="110" spans="1:13" ht="12.75">
      <c r="A110" s="1" t="str">
        <f>INDEX(Data!B$21:B$220,Graph!M110)</f>
        <v>Ecuador</v>
      </c>
      <c r="B110" s="1">
        <f t="shared" si="10"/>
        <v>320.4251794674835</v>
      </c>
      <c r="C110" s="1">
        <f t="shared" si="11"/>
        <v>3047.3990000000013</v>
      </c>
      <c r="D110" s="1">
        <f t="shared" si="12"/>
        <v>3053.7990000000013</v>
      </c>
      <c r="E110" s="1">
        <f t="shared" si="13"/>
        <v>320425102.05060047</v>
      </c>
      <c r="F110" s="1">
        <f t="shared" si="16"/>
        <v>89</v>
      </c>
      <c r="G110" s="3">
        <f t="shared" si="17"/>
        <v>3047.3990000000013</v>
      </c>
      <c r="H110" s="1">
        <f>INDEX(Data!F$21:F$220,Graph!M110)</f>
        <v>320.4251794674835</v>
      </c>
      <c r="I110" s="1">
        <f>INDEX(Data!G$21:G$220,Graph!M110)</f>
        <v>12.8</v>
      </c>
      <c r="J110">
        <f t="shared" si="14"/>
        <v>6.4</v>
      </c>
      <c r="K110" s="1">
        <f t="shared" si="15"/>
        <v>-0.049024959546557056</v>
      </c>
      <c r="L110">
        <v>8</v>
      </c>
      <c r="M110">
        <v>100</v>
      </c>
    </row>
    <row r="111" spans="1:13" ht="12.75">
      <c r="A111" s="1" t="str">
        <f>INDEX(Data!B$21:B$220,Graph!M111)</f>
        <v>Zimbabwe</v>
      </c>
      <c r="B111" s="1">
        <f t="shared" si="10"/>
        <v>854.2693796396137</v>
      </c>
      <c r="C111" s="1">
        <f t="shared" si="11"/>
        <v>4096.301000000001</v>
      </c>
      <c r="D111" s="1">
        <f t="shared" si="12"/>
        <v>4102.701000000001</v>
      </c>
      <c r="E111" s="1">
        <f t="shared" si="13"/>
        <v>854269149.0506005</v>
      </c>
      <c r="F111" s="1">
        <f aca="true" t="shared" si="18" ref="F111:F142">RANK(E111,E$47:E$246,1)</f>
        <v>151</v>
      </c>
      <c r="G111" s="3">
        <f aca="true" t="shared" si="19" ref="G111:G142">C111</f>
        <v>4096.301000000001</v>
      </c>
      <c r="H111" s="1">
        <f>INDEX(Data!F$21:F$220,Graph!M111)</f>
        <v>854.2693796396137</v>
      </c>
      <c r="I111" s="1">
        <f>INDEX(Data!G$21:G$220,Graph!M111)</f>
        <v>12.8</v>
      </c>
      <c r="J111">
        <f t="shared" si="14"/>
        <v>6.4</v>
      </c>
      <c r="K111" s="1">
        <f t="shared" si="15"/>
        <v>-10.877095202348869</v>
      </c>
      <c r="L111">
        <v>2</v>
      </c>
      <c r="M111">
        <v>147</v>
      </c>
    </row>
    <row r="112" spans="1:13" ht="12.75">
      <c r="A112" s="1" t="str">
        <f>INDEX(Data!B$21:B$220,Graph!M112)</f>
        <v>Burkina Faso</v>
      </c>
      <c r="B112" s="1">
        <f aca="true" t="shared" si="20" ref="B112:B175">H112</f>
        <v>4074.0063037008695</v>
      </c>
      <c r="C112" s="1">
        <f aca="true" t="shared" si="21" ref="C112:C175">IF(F112=1,I112/2,I112/2+VLOOKUP(F112-1,F$47:I$246,4,FALSE)/2+VLOOKUP(F112-1,F$47:G$246,2,FALSE))</f>
        <v>6235.773999999999</v>
      </c>
      <c r="D112" s="1">
        <f aca="true" t="shared" si="22" ref="D112:D175">C112+J112</f>
        <v>6242.074</v>
      </c>
      <c r="E112" s="1">
        <f aca="true" t="shared" si="23" ref="E112:E175">1000*(INT(1000*H112)+I112/I$248)+M112</f>
        <v>4074006177.01856</v>
      </c>
      <c r="F112" s="1">
        <f t="shared" si="18"/>
        <v>200</v>
      </c>
      <c r="G112" s="3">
        <f t="shared" si="19"/>
        <v>6235.773999999999</v>
      </c>
      <c r="H112" s="1">
        <f>INDEX(Data!F$21:F$220,Graph!M112)</f>
        <v>4074.0063037008695</v>
      </c>
      <c r="I112" s="1">
        <f>INDEX(Data!G$21:G$220,Graph!M112)</f>
        <v>12.6</v>
      </c>
      <c r="J112">
        <f aca="true" t="shared" si="24" ref="J112:J175">I112/2</f>
        <v>6.3</v>
      </c>
      <c r="K112" s="1">
        <f aca="true" t="shared" si="25" ref="K112:K175">IF(F112=200,0,B112-VLOOKUP(F112+1,F$47:H$246,3,FALSE))</f>
        <v>0</v>
      </c>
      <c r="L112">
        <v>3</v>
      </c>
      <c r="M112">
        <v>175</v>
      </c>
    </row>
    <row r="113" spans="1:13" ht="12.75">
      <c r="A113" s="1" t="str">
        <f>INDEX(Data!B$21:B$220,Graph!M113)</f>
        <v>Mali</v>
      </c>
      <c r="B113" s="1">
        <f t="shared" si="20"/>
        <v>3090.9747012138414</v>
      </c>
      <c r="C113" s="1">
        <f t="shared" si="21"/>
        <v>6205.174</v>
      </c>
      <c r="D113" s="1">
        <f t="shared" si="22"/>
        <v>6211.474</v>
      </c>
      <c r="E113" s="1">
        <f t="shared" si="23"/>
        <v>3090974176.01856</v>
      </c>
      <c r="F113" s="1">
        <f t="shared" si="18"/>
        <v>197</v>
      </c>
      <c r="G113" s="3">
        <f t="shared" si="19"/>
        <v>6205.174</v>
      </c>
      <c r="H113" s="1">
        <f>INDEX(Data!F$21:F$220,Graph!M113)</f>
        <v>3090.9747012138414</v>
      </c>
      <c r="I113" s="1">
        <f>INDEX(Data!G$21:G$220,Graph!M113)</f>
        <v>12.6</v>
      </c>
      <c r="J113">
        <f t="shared" si="24"/>
        <v>6.3</v>
      </c>
      <c r="K113" s="1">
        <f t="shared" si="25"/>
        <v>-537.3533808127336</v>
      </c>
      <c r="L113">
        <v>3</v>
      </c>
      <c r="M113">
        <v>174</v>
      </c>
    </row>
    <row r="114" spans="1:13" ht="12.75">
      <c r="A114" s="1" t="str">
        <f>INDEX(Data!B$21:B$220,Graph!M114)</f>
        <v>Guatemala</v>
      </c>
      <c r="B114" s="1">
        <f t="shared" si="20"/>
        <v>488.57369800278167</v>
      </c>
      <c r="C114" s="1">
        <f t="shared" si="21"/>
        <v>3451.751000000001</v>
      </c>
      <c r="D114" s="1">
        <f t="shared" si="22"/>
        <v>3457.751000000001</v>
      </c>
      <c r="E114" s="1">
        <f t="shared" si="23"/>
        <v>488573122.92243797</v>
      </c>
      <c r="F114" s="1">
        <f t="shared" si="18"/>
        <v>121</v>
      </c>
      <c r="G114" s="3">
        <f t="shared" si="19"/>
        <v>3451.751000000001</v>
      </c>
      <c r="H114" s="1">
        <f>INDEX(Data!F$21:F$220,Graph!M114)</f>
        <v>488.57369800278167</v>
      </c>
      <c r="I114" s="1">
        <f>INDEX(Data!G$21:G$220,Graph!M114)</f>
        <v>12</v>
      </c>
      <c r="J114">
        <f t="shared" si="24"/>
        <v>6</v>
      </c>
      <c r="K114" s="1">
        <f t="shared" si="25"/>
        <v>-1.0837072895023994</v>
      </c>
      <c r="L114">
        <v>8</v>
      </c>
      <c r="M114">
        <v>121</v>
      </c>
    </row>
    <row r="115" spans="1:13" ht="12.75">
      <c r="A115" s="1" t="str">
        <f>INDEX(Data!B$21:B$220,Graph!M115)</f>
        <v>Malawi</v>
      </c>
      <c r="B115" s="1">
        <f t="shared" si="20"/>
        <v>2472.352674092526</v>
      </c>
      <c r="C115" s="1">
        <f t="shared" si="21"/>
        <v>6133.455</v>
      </c>
      <c r="D115" s="1">
        <f t="shared" si="22"/>
        <v>6139.405</v>
      </c>
      <c r="E115" s="1">
        <f t="shared" si="23"/>
        <v>2472352166.906418</v>
      </c>
      <c r="F115" s="1">
        <f t="shared" si="18"/>
        <v>190</v>
      </c>
      <c r="G115" s="3">
        <f t="shared" si="19"/>
        <v>6133.455</v>
      </c>
      <c r="H115" s="1">
        <f>INDEX(Data!F$21:F$220,Graph!M115)</f>
        <v>2472.352674092526</v>
      </c>
      <c r="I115" s="1">
        <f>INDEX(Data!G$21:G$220,Graph!M115)</f>
        <v>11.9</v>
      </c>
      <c r="J115">
        <f t="shared" si="24"/>
        <v>5.95</v>
      </c>
      <c r="K115" s="1">
        <f t="shared" si="25"/>
        <v>-1.6432168853752955</v>
      </c>
      <c r="L115">
        <v>2</v>
      </c>
      <c r="M115">
        <v>165</v>
      </c>
    </row>
    <row r="116" spans="1:13" ht="12.75">
      <c r="A116" s="1" t="str">
        <f>INDEX(Data!B$21:B$220,Graph!M116)</f>
        <v>Niger</v>
      </c>
      <c r="B116" s="1">
        <f t="shared" si="20"/>
        <v>3023.7687486735713</v>
      </c>
      <c r="C116" s="1">
        <f t="shared" si="21"/>
        <v>6193.124</v>
      </c>
      <c r="D116" s="1">
        <f t="shared" si="22"/>
        <v>6198.874</v>
      </c>
      <c r="E116" s="1">
        <f t="shared" si="23"/>
        <v>3023768177.842336</v>
      </c>
      <c r="F116" s="1">
        <f t="shared" si="18"/>
        <v>196</v>
      </c>
      <c r="G116" s="3">
        <f t="shared" si="19"/>
        <v>6193.124</v>
      </c>
      <c r="H116" s="1">
        <f>INDEX(Data!F$21:F$220,Graph!M116)</f>
        <v>3023.7687486735713</v>
      </c>
      <c r="I116" s="1">
        <f>INDEX(Data!G$21:G$220,Graph!M116)</f>
        <v>11.5</v>
      </c>
      <c r="J116">
        <f t="shared" si="24"/>
        <v>5.75</v>
      </c>
      <c r="K116" s="1">
        <f t="shared" si="25"/>
        <v>-67.20595254027012</v>
      </c>
      <c r="L116">
        <v>3</v>
      </c>
      <c r="M116">
        <v>176</v>
      </c>
    </row>
    <row r="117" spans="1:13" ht="12.75">
      <c r="A117" s="1" t="str">
        <f>INDEX(Data!B$21:B$220,Graph!M117)</f>
        <v>Cuba</v>
      </c>
      <c r="B117" s="1">
        <f t="shared" si="20"/>
        <v>592.3083679881179</v>
      </c>
      <c r="C117" s="1">
        <f t="shared" si="21"/>
        <v>3776.5090000000014</v>
      </c>
      <c r="D117" s="1">
        <f t="shared" si="22"/>
        <v>3782.1590000000015</v>
      </c>
      <c r="E117" s="1">
        <f t="shared" si="23"/>
        <v>592308053.8102957</v>
      </c>
      <c r="F117" s="1">
        <f t="shared" si="18"/>
        <v>133</v>
      </c>
      <c r="G117" s="3">
        <f t="shared" si="19"/>
        <v>3776.5090000000014</v>
      </c>
      <c r="H117" s="1">
        <f>INDEX(Data!F$21:F$220,Graph!M117)</f>
        <v>592.3083679881179</v>
      </c>
      <c r="I117" s="1">
        <f>INDEX(Data!G$21:G$220,Graph!M117)</f>
        <v>11.3</v>
      </c>
      <c r="J117">
        <f t="shared" si="24"/>
        <v>5.65</v>
      </c>
      <c r="K117" s="1">
        <f t="shared" si="25"/>
        <v>-0.8674747816336321</v>
      </c>
      <c r="L117">
        <v>8</v>
      </c>
      <c r="M117">
        <v>52</v>
      </c>
    </row>
    <row r="118" spans="1:13" ht="12.75">
      <c r="A118" s="1" t="str">
        <f>INDEX(Data!B$21:B$220,Graph!M118)</f>
        <v>Greece</v>
      </c>
      <c r="B118" s="1">
        <f t="shared" si="20"/>
        <v>319.3557591503715</v>
      </c>
      <c r="C118" s="1">
        <f t="shared" si="21"/>
        <v>3035.499000000001</v>
      </c>
      <c r="D118" s="1">
        <f t="shared" si="22"/>
        <v>3040.999000000001</v>
      </c>
      <c r="E118" s="1">
        <f t="shared" si="23"/>
        <v>319355025.7622348</v>
      </c>
      <c r="F118" s="1">
        <f t="shared" si="18"/>
        <v>88</v>
      </c>
      <c r="G118" s="3">
        <f t="shared" si="19"/>
        <v>3035.499000000001</v>
      </c>
      <c r="H118" s="1">
        <f>INDEX(Data!F$21:F$220,Graph!M118)</f>
        <v>319.3557591503715</v>
      </c>
      <c r="I118" s="1">
        <f>INDEX(Data!G$21:G$220,Graph!M118)</f>
        <v>11</v>
      </c>
      <c r="J118">
        <f t="shared" si="24"/>
        <v>5.5</v>
      </c>
      <c r="K118" s="1">
        <f t="shared" si="25"/>
        <v>-1.0694203171119625</v>
      </c>
      <c r="L118">
        <v>11</v>
      </c>
      <c r="M118">
        <v>24</v>
      </c>
    </row>
    <row r="119" spans="1:13" ht="12.75">
      <c r="A119" s="1" t="str">
        <f>INDEX(Data!B$21:B$220,Graph!M119)</f>
        <v>Zambia</v>
      </c>
      <c r="B119" s="1">
        <f t="shared" si="20"/>
        <v>2571.6091135302686</v>
      </c>
      <c r="C119" s="1">
        <f t="shared" si="21"/>
        <v>6178.785</v>
      </c>
      <c r="D119" s="1">
        <f t="shared" si="22"/>
        <v>6184.135</v>
      </c>
      <c r="E119" s="1">
        <f t="shared" si="23"/>
        <v>2571609165.714174</v>
      </c>
      <c r="F119" s="1">
        <f t="shared" si="18"/>
        <v>194</v>
      </c>
      <c r="G119" s="3">
        <f t="shared" si="19"/>
        <v>6178.785</v>
      </c>
      <c r="H119" s="1">
        <f>INDEX(Data!F$21:F$220,Graph!M119)</f>
        <v>2571.6091135302686</v>
      </c>
      <c r="I119" s="1">
        <f>INDEX(Data!G$21:G$220,Graph!M119)</f>
        <v>10.7</v>
      </c>
      <c r="J119">
        <f t="shared" si="24"/>
        <v>5.35</v>
      </c>
      <c r="K119" s="1">
        <f t="shared" si="25"/>
        <v>-64.24876825438332</v>
      </c>
      <c r="L119">
        <v>1</v>
      </c>
      <c r="M119">
        <v>164</v>
      </c>
    </row>
    <row r="120" spans="1:13" ht="12.75">
      <c r="A120" s="1" t="str">
        <f>INDEX(Data!B$21:B$220,Graph!M120)</f>
        <v>Serbia &amp; Montenegro</v>
      </c>
      <c r="B120" s="1">
        <f t="shared" si="20"/>
        <v>136.20689000556226</v>
      </c>
      <c r="C120" s="1">
        <f t="shared" si="21"/>
        <v>261.9675</v>
      </c>
      <c r="D120" s="1">
        <f t="shared" si="22"/>
        <v>267.23499999999996</v>
      </c>
      <c r="E120" s="1">
        <f t="shared" si="23"/>
        <v>136206197.68774033</v>
      </c>
      <c r="F120" s="1">
        <f t="shared" si="18"/>
        <v>19</v>
      </c>
      <c r="G120" s="3">
        <f t="shared" si="19"/>
        <v>261.9675</v>
      </c>
      <c r="H120" s="1">
        <f>INDEX(Data!F$21:F$220,Graph!M120)</f>
        <v>136.20689000556226</v>
      </c>
      <c r="I120" s="1">
        <f>INDEX(Data!G$21:G$220,Graph!M120)</f>
        <v>10.535</v>
      </c>
      <c r="J120">
        <f t="shared" si="24"/>
        <v>5.2675</v>
      </c>
      <c r="K120" s="1">
        <f t="shared" si="25"/>
        <v>-4.273280890142075</v>
      </c>
      <c r="L120">
        <v>9</v>
      </c>
      <c r="M120">
        <v>196</v>
      </c>
    </row>
    <row r="121" spans="1:13" ht="12.75">
      <c r="A121" s="1" t="str">
        <f>INDEX(Data!B$21:B$220,Graph!M121)</f>
        <v>Belgium</v>
      </c>
      <c r="B121" s="1">
        <f t="shared" si="20"/>
        <v>490.48581993222473</v>
      </c>
      <c r="C121" s="1">
        <f t="shared" si="21"/>
        <v>3680.001000000001</v>
      </c>
      <c r="D121" s="1">
        <f t="shared" si="22"/>
        <v>3685.151000000001</v>
      </c>
      <c r="E121" s="1">
        <f t="shared" si="23"/>
        <v>490485007.6500926</v>
      </c>
      <c r="F121" s="1">
        <f t="shared" si="18"/>
        <v>123</v>
      </c>
      <c r="G121" s="3">
        <f t="shared" si="19"/>
        <v>3680.001000000001</v>
      </c>
      <c r="H121" s="1">
        <f>INDEX(Data!F$21:F$220,Graph!M121)</f>
        <v>490.48581993222473</v>
      </c>
      <c r="I121" s="1">
        <f>INDEX(Data!G$21:G$220,Graph!M121)</f>
        <v>10.3</v>
      </c>
      <c r="J121">
        <f t="shared" si="24"/>
        <v>5.15</v>
      </c>
      <c r="K121" s="1">
        <f t="shared" si="25"/>
        <v>-7.9213087440761</v>
      </c>
      <c r="L121">
        <v>11</v>
      </c>
      <c r="M121">
        <v>6</v>
      </c>
    </row>
    <row r="122" spans="1:13" ht="12.75">
      <c r="A122" s="1" t="str">
        <f>INDEX(Data!B$21:B$220,Graph!M122)</f>
        <v>Czech Republic</v>
      </c>
      <c r="B122" s="1">
        <f t="shared" si="20"/>
        <v>223.99408922190696</v>
      </c>
      <c r="C122" s="1">
        <f t="shared" si="21"/>
        <v>995.9539999999997</v>
      </c>
      <c r="D122" s="1">
        <f t="shared" si="22"/>
        <v>1001.0539999999997</v>
      </c>
      <c r="E122" s="1">
        <f t="shared" si="23"/>
        <v>223994033.63407227</v>
      </c>
      <c r="F122" s="1">
        <f t="shared" si="18"/>
        <v>48</v>
      </c>
      <c r="G122" s="3">
        <f t="shared" si="19"/>
        <v>995.9539999999997</v>
      </c>
      <c r="H122" s="1">
        <f>INDEX(Data!F$21:F$220,Graph!M122)</f>
        <v>223.99408922190696</v>
      </c>
      <c r="I122" s="1">
        <f>INDEX(Data!G$21:G$220,Graph!M122)</f>
        <v>10.2</v>
      </c>
      <c r="J122">
        <f t="shared" si="24"/>
        <v>5.1</v>
      </c>
      <c r="K122" s="1">
        <f t="shared" si="25"/>
        <v>-0.06675050328837528</v>
      </c>
      <c r="L122">
        <v>9</v>
      </c>
      <c r="M122">
        <v>32</v>
      </c>
    </row>
    <row r="123" spans="1:13" ht="12.75">
      <c r="A123" s="1" t="str">
        <f>INDEX(Data!B$21:B$220,Graph!M123)</f>
        <v>Portugal</v>
      </c>
      <c r="B123" s="1">
        <f t="shared" si="20"/>
        <v>536.9592151734721</v>
      </c>
      <c r="C123" s="1">
        <f t="shared" si="21"/>
        <v>3756.959000000001</v>
      </c>
      <c r="D123" s="1">
        <f t="shared" si="22"/>
        <v>3761.959000000001</v>
      </c>
      <c r="E123" s="1">
        <f t="shared" si="23"/>
        <v>536959027.6020316</v>
      </c>
      <c r="F123" s="1">
        <f t="shared" si="18"/>
        <v>129</v>
      </c>
      <c r="G123" s="3">
        <f t="shared" si="19"/>
        <v>3756.959000000001</v>
      </c>
      <c r="H123" s="1">
        <f>INDEX(Data!F$21:F$220,Graph!M123)</f>
        <v>536.9592151734721</v>
      </c>
      <c r="I123" s="1">
        <f>INDEX(Data!G$21:G$220,Graph!M123)</f>
        <v>10</v>
      </c>
      <c r="J123">
        <f t="shared" si="24"/>
        <v>5</v>
      </c>
      <c r="K123" s="1">
        <f t="shared" si="25"/>
        <v>-33.31585688695918</v>
      </c>
      <c r="L123">
        <v>11</v>
      </c>
      <c r="M123">
        <v>26</v>
      </c>
    </row>
    <row r="124" spans="1:13" ht="12.75">
      <c r="A124" s="1" t="str">
        <f>INDEX(Data!B$21:B$220,Graph!M124)</f>
        <v>Belarus</v>
      </c>
      <c r="B124" s="1">
        <f t="shared" si="20"/>
        <v>50.22600575806876</v>
      </c>
      <c r="C124" s="1">
        <f t="shared" si="21"/>
        <v>10.35</v>
      </c>
      <c r="D124" s="1">
        <f t="shared" si="22"/>
        <v>15.3</v>
      </c>
      <c r="E124" s="1">
        <f t="shared" si="23"/>
        <v>50226063.58601131</v>
      </c>
      <c r="F124" s="1">
        <f t="shared" si="18"/>
        <v>4</v>
      </c>
      <c r="G124" s="3">
        <f t="shared" si="19"/>
        <v>10.35</v>
      </c>
      <c r="H124" s="1">
        <f>INDEX(Data!F$21:F$220,Graph!M124)</f>
        <v>50.22600575806876</v>
      </c>
      <c r="I124" s="1">
        <f>INDEX(Data!G$21:G$220,Graph!M124)</f>
        <v>9.9</v>
      </c>
      <c r="J124">
        <f t="shared" si="24"/>
        <v>4.95</v>
      </c>
      <c r="K124" s="1">
        <f t="shared" si="25"/>
        <v>-11.64312106790748</v>
      </c>
      <c r="L124">
        <v>9</v>
      </c>
      <c r="M124">
        <v>62</v>
      </c>
    </row>
    <row r="125" spans="1:13" ht="12.75">
      <c r="A125" s="1" t="str">
        <f>INDEX(Data!B$21:B$220,Graph!M125)</f>
        <v>Hungary</v>
      </c>
      <c r="B125" s="1">
        <f t="shared" si="20"/>
        <v>90.4576789681526</v>
      </c>
      <c r="C125" s="1">
        <f t="shared" si="21"/>
        <v>24.95</v>
      </c>
      <c r="D125" s="1">
        <f t="shared" si="22"/>
        <v>29.9</v>
      </c>
      <c r="E125" s="1">
        <f t="shared" si="23"/>
        <v>90457039.58601132</v>
      </c>
      <c r="F125" s="1">
        <f t="shared" si="18"/>
        <v>8</v>
      </c>
      <c r="G125" s="3">
        <f t="shared" si="19"/>
        <v>24.95</v>
      </c>
      <c r="H125" s="1">
        <f>INDEX(Data!F$21:F$220,Graph!M125)</f>
        <v>90.4576789681526</v>
      </c>
      <c r="I125" s="1">
        <f>INDEX(Data!G$21:G$220,Graph!M125)</f>
        <v>9.9</v>
      </c>
      <c r="J125">
        <f t="shared" si="24"/>
        <v>4.95</v>
      </c>
      <c r="K125" s="1">
        <f t="shared" si="25"/>
        <v>-4.364012297948207</v>
      </c>
      <c r="L125">
        <v>9</v>
      </c>
      <c r="M125">
        <v>38</v>
      </c>
    </row>
    <row r="126" spans="1:13" ht="12.75">
      <c r="A126" s="1" t="str">
        <f>INDEX(Data!B$21:B$220,Graph!M126)</f>
        <v>Senegal</v>
      </c>
      <c r="B126" s="1">
        <f t="shared" si="20"/>
        <v>1650.8856417399197</v>
      </c>
      <c r="C126" s="1">
        <f t="shared" si="21"/>
        <v>5784.475</v>
      </c>
      <c r="D126" s="1">
        <f t="shared" si="22"/>
        <v>5789.425</v>
      </c>
      <c r="E126" s="1">
        <f t="shared" si="23"/>
        <v>1650885158.5860114</v>
      </c>
      <c r="F126" s="1">
        <f t="shared" si="18"/>
        <v>176</v>
      </c>
      <c r="G126" s="3">
        <f t="shared" si="19"/>
        <v>5784.475</v>
      </c>
      <c r="H126" s="1">
        <f>INDEX(Data!F$21:F$220,Graph!M126)</f>
        <v>1650.8856417399197</v>
      </c>
      <c r="I126" s="1">
        <f>INDEX(Data!G$21:G$220,Graph!M126)</f>
        <v>9.9</v>
      </c>
      <c r="J126">
        <f t="shared" si="24"/>
        <v>4.95</v>
      </c>
      <c r="K126" s="1">
        <f t="shared" si="25"/>
        <v>-52.04045023242111</v>
      </c>
      <c r="L126">
        <v>3</v>
      </c>
      <c r="M126">
        <v>157</v>
      </c>
    </row>
    <row r="127" spans="1:13" ht="12.75">
      <c r="A127" s="1" t="str">
        <f>INDEX(Data!B$21:B$220,Graph!M127)</f>
        <v>Tunisia</v>
      </c>
      <c r="B127" s="1">
        <f t="shared" si="20"/>
        <v>219.73096382989684</v>
      </c>
      <c r="C127" s="1">
        <f t="shared" si="21"/>
        <v>985.6039999999998</v>
      </c>
      <c r="D127" s="1">
        <f t="shared" si="22"/>
        <v>990.4539999999998</v>
      </c>
      <c r="E127" s="1">
        <f t="shared" si="23"/>
        <v>219730093.5539707</v>
      </c>
      <c r="F127" s="1">
        <f t="shared" si="18"/>
        <v>46</v>
      </c>
      <c r="G127" s="3">
        <f t="shared" si="19"/>
        <v>985.6039999999998</v>
      </c>
      <c r="H127" s="1">
        <f>INDEX(Data!F$21:F$220,Graph!M127)</f>
        <v>219.73096382989684</v>
      </c>
      <c r="I127" s="1">
        <f>INDEX(Data!G$21:G$220,Graph!M127)</f>
        <v>9.7</v>
      </c>
      <c r="J127">
        <f t="shared" si="24"/>
        <v>4.85</v>
      </c>
      <c r="K127" s="1">
        <f t="shared" si="25"/>
        <v>-0.6420810289904466</v>
      </c>
      <c r="L127">
        <v>3</v>
      </c>
      <c r="M127">
        <v>92</v>
      </c>
    </row>
    <row r="128" spans="1:13" ht="12.75">
      <c r="A128" s="1" t="str">
        <f>INDEX(Data!B$21:B$220,Graph!M128)</f>
        <v>Somalia</v>
      </c>
      <c r="B128" s="1">
        <f t="shared" si="20"/>
        <v>2102.428346791918</v>
      </c>
      <c r="C128" s="1">
        <f t="shared" si="21"/>
        <v>6041.265</v>
      </c>
      <c r="D128" s="1">
        <f t="shared" si="22"/>
        <v>6046.005</v>
      </c>
      <c r="E128" s="1">
        <f t="shared" si="23"/>
        <v>2102428198.5187259</v>
      </c>
      <c r="F128" s="1">
        <f t="shared" si="18"/>
        <v>184</v>
      </c>
      <c r="G128" s="3">
        <f t="shared" si="19"/>
        <v>6041.265</v>
      </c>
      <c r="H128" s="1">
        <f>INDEX(Data!F$21:F$220,Graph!M128)</f>
        <v>2102.428346791918</v>
      </c>
      <c r="I128" s="1">
        <f>INDEX(Data!G$21:G$220,Graph!M128)</f>
        <v>9.48</v>
      </c>
      <c r="J128">
        <f t="shared" si="24"/>
        <v>4.74</v>
      </c>
      <c r="K128" s="1">
        <f t="shared" si="25"/>
        <v>-10.377207721696323</v>
      </c>
      <c r="L128">
        <v>2</v>
      </c>
      <c r="M128">
        <v>197</v>
      </c>
    </row>
    <row r="129" spans="1:13" ht="12.75">
      <c r="A129" s="1" t="str">
        <f>INDEX(Data!B$21:B$220,Graph!M129)</f>
        <v>Sweden</v>
      </c>
      <c r="B129" s="1">
        <f t="shared" si="20"/>
        <v>354.4880127831168</v>
      </c>
      <c r="C129" s="1">
        <f t="shared" si="21"/>
        <v>3351.305000000001</v>
      </c>
      <c r="D129" s="1">
        <f t="shared" si="22"/>
        <v>3355.755000000001</v>
      </c>
      <c r="E129" s="1">
        <f t="shared" si="23"/>
        <v>354488003.4258082</v>
      </c>
      <c r="F129" s="1">
        <f t="shared" si="18"/>
        <v>106</v>
      </c>
      <c r="G129" s="3">
        <f t="shared" si="19"/>
        <v>3351.305000000001</v>
      </c>
      <c r="H129" s="1">
        <f>INDEX(Data!F$21:F$220,Graph!M129)</f>
        <v>354.4880127831168</v>
      </c>
      <c r="I129" s="1">
        <f>INDEX(Data!G$21:G$220,Graph!M129)</f>
        <v>8.9</v>
      </c>
      <c r="J129">
        <f t="shared" si="24"/>
        <v>4.45</v>
      </c>
      <c r="K129" s="1">
        <f t="shared" si="25"/>
        <v>-10.524751802451135</v>
      </c>
      <c r="L129">
        <v>11</v>
      </c>
      <c r="M129">
        <v>2</v>
      </c>
    </row>
    <row r="130" spans="1:13" ht="12.75">
      <c r="A130" s="1" t="str">
        <f>INDEX(Data!B$21:B$220,Graph!M130)</f>
        <v>Bolivia</v>
      </c>
      <c r="B130" s="1">
        <f t="shared" si="20"/>
        <v>781.6983764175693</v>
      </c>
      <c r="C130" s="1">
        <f t="shared" si="21"/>
        <v>4058.101000000001</v>
      </c>
      <c r="D130" s="1">
        <f t="shared" si="22"/>
        <v>4062.401000000001</v>
      </c>
      <c r="E130" s="1">
        <f t="shared" si="23"/>
        <v>781698115.3777472</v>
      </c>
      <c r="F130" s="1">
        <f t="shared" si="18"/>
        <v>147</v>
      </c>
      <c r="G130" s="3">
        <f t="shared" si="19"/>
        <v>4058.101000000001</v>
      </c>
      <c r="H130" s="1">
        <f>INDEX(Data!F$21:F$220,Graph!M130)</f>
        <v>781.6983764175693</v>
      </c>
      <c r="I130" s="1">
        <f>INDEX(Data!G$21:G$220,Graph!M130)</f>
        <v>8.6</v>
      </c>
      <c r="J130">
        <f t="shared" si="24"/>
        <v>4.3</v>
      </c>
      <c r="K130" s="1">
        <f t="shared" si="25"/>
        <v>-10.148129656990932</v>
      </c>
      <c r="L130">
        <v>8</v>
      </c>
      <c r="M130">
        <v>114</v>
      </c>
    </row>
    <row r="131" spans="1:13" ht="12.75">
      <c r="A131" s="1" t="str">
        <f>INDEX(Data!B$21:B$220,Graph!M131)</f>
        <v>Dominican Republic</v>
      </c>
      <c r="B131" s="1">
        <f t="shared" si="20"/>
        <v>238.4632062165909</v>
      </c>
      <c r="C131" s="1">
        <f t="shared" si="21"/>
        <v>2341.3540000000003</v>
      </c>
      <c r="D131" s="1">
        <f t="shared" si="22"/>
        <v>2345.6540000000005</v>
      </c>
      <c r="E131" s="1">
        <f t="shared" si="23"/>
        <v>238463099.37774718</v>
      </c>
      <c r="F131" s="1">
        <f t="shared" si="18"/>
        <v>58</v>
      </c>
      <c r="G131" s="3">
        <f t="shared" si="19"/>
        <v>2341.3540000000003</v>
      </c>
      <c r="H131" s="1">
        <f>INDEX(Data!F$21:F$220,Graph!M131)</f>
        <v>238.4632062165909</v>
      </c>
      <c r="I131" s="1">
        <f>INDEX(Data!G$21:G$220,Graph!M131)</f>
        <v>8.6</v>
      </c>
      <c r="J131">
        <f t="shared" si="24"/>
        <v>4.3</v>
      </c>
      <c r="K131" s="1">
        <f t="shared" si="25"/>
        <v>-2.1568832914807956</v>
      </c>
      <c r="L131">
        <v>8</v>
      </c>
      <c r="M131">
        <v>98</v>
      </c>
    </row>
    <row r="132" spans="1:13" ht="12.75">
      <c r="A132" s="1" t="str">
        <f>INDEX(Data!B$21:B$220,Graph!M132)</f>
        <v>Guinea</v>
      </c>
      <c r="B132" s="1">
        <f t="shared" si="20"/>
        <v>580.9958811010368</v>
      </c>
      <c r="C132" s="1">
        <f t="shared" si="21"/>
        <v>3766.2590000000014</v>
      </c>
      <c r="D132" s="1">
        <f t="shared" si="22"/>
        <v>3770.459000000001</v>
      </c>
      <c r="E132" s="1">
        <f t="shared" si="23"/>
        <v>580995161.3457065</v>
      </c>
      <c r="F132" s="1">
        <f t="shared" si="18"/>
        <v>131</v>
      </c>
      <c r="G132" s="3">
        <f t="shared" si="19"/>
        <v>3766.2590000000014</v>
      </c>
      <c r="H132" s="1">
        <f>INDEX(Data!F$21:F$220,Graph!M132)</f>
        <v>580.9958811010368</v>
      </c>
      <c r="I132" s="1">
        <f>INDEX(Data!G$21:G$220,Graph!M132)</f>
        <v>8.4</v>
      </c>
      <c r="J132">
        <f t="shared" si="24"/>
        <v>4.2</v>
      </c>
      <c r="K132" s="1">
        <f t="shared" si="25"/>
        <v>-6.070175351418129</v>
      </c>
      <c r="L132">
        <v>3</v>
      </c>
      <c r="M132">
        <v>160</v>
      </c>
    </row>
    <row r="133" spans="1:13" ht="12.75">
      <c r="A133" s="1" t="str">
        <f>INDEX(Data!B$21:B$220,Graph!M133)</f>
        <v>Azerbaijan</v>
      </c>
      <c r="B133" s="1">
        <f t="shared" si="20"/>
        <v>653.2965701178263</v>
      </c>
      <c r="C133" s="1">
        <f t="shared" si="21"/>
        <v>3891.2510000000016</v>
      </c>
      <c r="D133" s="1">
        <f t="shared" si="22"/>
        <v>3895.4010000000017</v>
      </c>
      <c r="E133" s="1">
        <f t="shared" si="23"/>
        <v>653296092.3296863</v>
      </c>
      <c r="F133" s="1">
        <f t="shared" si="18"/>
        <v>142</v>
      </c>
      <c r="G133" s="3">
        <f t="shared" si="19"/>
        <v>3891.2510000000016</v>
      </c>
      <c r="H133" s="1">
        <f>INDEX(Data!F$21:F$220,Graph!M133)</f>
        <v>653.2965701178263</v>
      </c>
      <c r="I133" s="1">
        <f>INDEX(Data!G$21:G$220,Graph!M133)</f>
        <v>8.3</v>
      </c>
      <c r="J133">
        <f t="shared" si="24"/>
        <v>4.15</v>
      </c>
      <c r="K133" s="1">
        <f t="shared" si="25"/>
        <v>-28.605271941680144</v>
      </c>
      <c r="L133">
        <v>6</v>
      </c>
      <c r="M133">
        <v>91</v>
      </c>
    </row>
    <row r="134" spans="1:13" ht="12.75">
      <c r="A134" s="1" t="str">
        <f>INDEX(Data!B$21:B$220,Graph!M134)</f>
        <v>Chad</v>
      </c>
      <c r="B134" s="1">
        <f t="shared" si="20"/>
        <v>2542.591047479517</v>
      </c>
      <c r="C134" s="1">
        <f t="shared" si="21"/>
        <v>6169.285</v>
      </c>
      <c r="D134" s="1">
        <f t="shared" si="22"/>
        <v>6173.4349999999995</v>
      </c>
      <c r="E134" s="1">
        <f t="shared" si="23"/>
        <v>2542591168.329686</v>
      </c>
      <c r="F134" s="1">
        <f t="shared" si="18"/>
        <v>193</v>
      </c>
      <c r="G134" s="3">
        <f t="shared" si="19"/>
        <v>6169.285</v>
      </c>
      <c r="H134" s="1">
        <f>INDEX(Data!F$21:F$220,Graph!M134)</f>
        <v>2542.591047479517</v>
      </c>
      <c r="I134" s="1">
        <f>INDEX(Data!G$21:G$220,Graph!M134)</f>
        <v>8.3</v>
      </c>
      <c r="J134">
        <f t="shared" si="24"/>
        <v>4.15</v>
      </c>
      <c r="K134" s="1">
        <f t="shared" si="25"/>
        <v>-29.018066050751713</v>
      </c>
      <c r="L134">
        <v>3</v>
      </c>
      <c r="M134">
        <v>167</v>
      </c>
    </row>
    <row r="135" spans="1:13" ht="12.75">
      <c r="A135" s="1" t="str">
        <f>INDEX(Data!B$21:B$220,Graph!M135)</f>
        <v>Rwanda</v>
      </c>
      <c r="B135" s="1">
        <f t="shared" si="20"/>
        <v>2048.9610340629197</v>
      </c>
      <c r="C135" s="1">
        <f t="shared" si="21"/>
        <v>6032.375</v>
      </c>
      <c r="D135" s="1">
        <f t="shared" si="22"/>
        <v>6036.525</v>
      </c>
      <c r="E135" s="1">
        <f t="shared" si="23"/>
        <v>2048961160.3296862</v>
      </c>
      <c r="F135" s="1">
        <f t="shared" si="18"/>
        <v>183</v>
      </c>
      <c r="G135" s="3">
        <f t="shared" si="19"/>
        <v>6032.375</v>
      </c>
      <c r="H135" s="1">
        <f>INDEX(Data!F$21:F$220,Graph!M135)</f>
        <v>2048.9610340629197</v>
      </c>
      <c r="I135" s="1">
        <f>INDEX(Data!G$21:G$220,Graph!M135)</f>
        <v>8.3</v>
      </c>
      <c r="J135">
        <f t="shared" si="24"/>
        <v>4.15</v>
      </c>
      <c r="K135" s="1">
        <f t="shared" si="25"/>
        <v>-53.46731272899842</v>
      </c>
      <c r="L135">
        <v>1</v>
      </c>
      <c r="M135">
        <v>159</v>
      </c>
    </row>
    <row r="136" spans="1:13" ht="12.75">
      <c r="A136" s="1" t="str">
        <f>INDEX(Data!B$21:B$220,Graph!M136)</f>
        <v>Haiti</v>
      </c>
      <c r="B136" s="1">
        <f t="shared" si="20"/>
        <v>1028.7021776398856</v>
      </c>
      <c r="C136" s="1">
        <f t="shared" si="21"/>
        <v>4308.911000000001</v>
      </c>
      <c r="D136" s="1">
        <f t="shared" si="22"/>
        <v>4313.011000000001</v>
      </c>
      <c r="E136" s="1">
        <f t="shared" si="23"/>
        <v>1028702154.3136659</v>
      </c>
      <c r="F136" s="1">
        <f t="shared" si="18"/>
        <v>159</v>
      </c>
      <c r="G136" s="3">
        <f t="shared" si="19"/>
        <v>4308.911000000001</v>
      </c>
      <c r="H136" s="1">
        <f>INDEX(Data!F$21:F$220,Graph!M136)</f>
        <v>1028.7021776398856</v>
      </c>
      <c r="I136" s="1">
        <f>INDEX(Data!G$21:G$220,Graph!M136)</f>
        <v>8.2</v>
      </c>
      <c r="J136">
        <f t="shared" si="24"/>
        <v>4.1</v>
      </c>
      <c r="K136" s="1">
        <f t="shared" si="25"/>
        <v>-1.8302906127623828</v>
      </c>
      <c r="L136">
        <v>8</v>
      </c>
      <c r="M136">
        <v>153</v>
      </c>
    </row>
    <row r="137" spans="1:13" ht="12.75">
      <c r="A137" s="1" t="str">
        <f>INDEX(Data!B$21:B$220,Graph!M137)</f>
        <v>Austria</v>
      </c>
      <c r="B137" s="1">
        <f t="shared" si="20"/>
        <v>153.93404961110866</v>
      </c>
      <c r="C137" s="1">
        <f t="shared" si="21"/>
        <v>297.7849999999999</v>
      </c>
      <c r="D137" s="1">
        <f t="shared" si="22"/>
        <v>301.8349999999999</v>
      </c>
      <c r="E137" s="1">
        <f t="shared" si="23"/>
        <v>153934015.29764563</v>
      </c>
      <c r="F137" s="1">
        <f t="shared" si="18"/>
        <v>24</v>
      </c>
      <c r="G137" s="3">
        <f t="shared" si="19"/>
        <v>297.7849999999999</v>
      </c>
      <c r="H137" s="1">
        <f>INDEX(Data!F$21:F$220,Graph!M137)</f>
        <v>153.93404961110866</v>
      </c>
      <c r="I137" s="1">
        <f>INDEX(Data!G$21:G$220,Graph!M137)</f>
        <v>8.1</v>
      </c>
      <c r="J137">
        <f t="shared" si="24"/>
        <v>4.05</v>
      </c>
      <c r="K137" s="1">
        <f t="shared" si="25"/>
        <v>-4.737651462789273</v>
      </c>
      <c r="L137">
        <v>11</v>
      </c>
      <c r="M137">
        <v>14</v>
      </c>
    </row>
    <row r="138" spans="1:13" ht="12.75">
      <c r="A138" s="1" t="str">
        <f>INDEX(Data!B$21:B$220,Graph!M138)</f>
        <v>Bulgaria</v>
      </c>
      <c r="B138" s="1">
        <f t="shared" si="20"/>
        <v>200.8439764698024</v>
      </c>
      <c r="C138" s="1">
        <f t="shared" si="21"/>
        <v>607.2539999999998</v>
      </c>
      <c r="D138" s="1">
        <f t="shared" si="22"/>
        <v>611.2539999999998</v>
      </c>
      <c r="E138" s="1">
        <f t="shared" si="23"/>
        <v>200843057.2816253</v>
      </c>
      <c r="F138" s="1">
        <f t="shared" si="18"/>
        <v>38</v>
      </c>
      <c r="G138" s="3">
        <f t="shared" si="19"/>
        <v>607.2539999999998</v>
      </c>
      <c r="H138" s="1">
        <f>INDEX(Data!F$21:F$220,Graph!M138)</f>
        <v>200.8439764698024</v>
      </c>
      <c r="I138" s="1">
        <f>INDEX(Data!G$21:G$220,Graph!M138)</f>
        <v>8</v>
      </c>
      <c r="J138">
        <f t="shared" si="24"/>
        <v>4</v>
      </c>
      <c r="K138" s="1">
        <f t="shared" si="25"/>
        <v>-4.737649218474559</v>
      </c>
      <c r="L138">
        <v>9</v>
      </c>
      <c r="M138">
        <v>56</v>
      </c>
    </row>
    <row r="139" spans="1:13" ht="12.75">
      <c r="A139" s="1" t="str">
        <f>INDEX(Data!B$21:B$220,Graph!M139)</f>
        <v>Switzerland</v>
      </c>
      <c r="B139" s="1">
        <f t="shared" si="20"/>
        <v>365.01276458556794</v>
      </c>
      <c r="C139" s="1">
        <f t="shared" si="21"/>
        <v>3359.3550000000014</v>
      </c>
      <c r="D139" s="1">
        <f t="shared" si="22"/>
        <v>3362.9550000000013</v>
      </c>
      <c r="E139" s="1">
        <f t="shared" si="23"/>
        <v>365012012.1534628</v>
      </c>
      <c r="F139" s="1">
        <f t="shared" si="18"/>
        <v>107</v>
      </c>
      <c r="G139" s="3">
        <f t="shared" si="19"/>
        <v>3359.3550000000014</v>
      </c>
      <c r="H139" s="1">
        <f>INDEX(Data!F$21:F$220,Graph!M139)</f>
        <v>365.01276458556794</v>
      </c>
      <c r="I139" s="1">
        <f>INDEX(Data!G$21:G$220,Graph!M139)</f>
        <v>7.2</v>
      </c>
      <c r="J139">
        <f t="shared" si="24"/>
        <v>3.6</v>
      </c>
      <c r="K139" s="1">
        <f t="shared" si="25"/>
        <v>-10.099516229972664</v>
      </c>
      <c r="L139">
        <v>11</v>
      </c>
      <c r="M139">
        <v>11</v>
      </c>
    </row>
    <row r="140" spans="1:13" ht="12.75">
      <c r="A140" s="1" t="str">
        <f>INDEX(Data!B$21:B$220,Graph!M140)</f>
        <v>Hong Kong, China</v>
      </c>
      <c r="B140" s="1">
        <f t="shared" si="20"/>
        <v>233.8401542798935</v>
      </c>
      <c r="C140" s="1">
        <f t="shared" si="21"/>
        <v>2310.454</v>
      </c>
      <c r="D140" s="1">
        <f t="shared" si="22"/>
        <v>2313.954</v>
      </c>
      <c r="E140" s="1">
        <f t="shared" si="23"/>
        <v>233840024.12142214</v>
      </c>
      <c r="F140" s="1">
        <f t="shared" si="18"/>
        <v>54</v>
      </c>
      <c r="G140" s="3">
        <f t="shared" si="19"/>
        <v>2310.454</v>
      </c>
      <c r="H140" s="1">
        <f>INDEX(Data!F$21:F$220,Graph!M140)</f>
        <v>233.8401542798935</v>
      </c>
      <c r="I140" s="1">
        <f>INDEX(Data!G$21:G$220,Graph!M140)</f>
        <v>7</v>
      </c>
      <c r="J140">
        <f t="shared" si="24"/>
        <v>3.5</v>
      </c>
      <c r="K140" s="1">
        <f t="shared" si="25"/>
        <v>2.842170943040401E-14</v>
      </c>
      <c r="L140">
        <v>7</v>
      </c>
      <c r="M140">
        <v>23</v>
      </c>
    </row>
    <row r="141" spans="1:13" ht="12.75">
      <c r="A141" s="1" t="str">
        <f>INDEX(Data!B$21:B$220,Graph!M141)</f>
        <v>Honduras</v>
      </c>
      <c r="B141" s="1">
        <f t="shared" si="20"/>
        <v>232.72162030827266</v>
      </c>
      <c r="C141" s="1">
        <f t="shared" si="21"/>
        <v>2299.954</v>
      </c>
      <c r="D141" s="1">
        <f t="shared" si="22"/>
        <v>2303.3540000000003</v>
      </c>
      <c r="E141" s="1">
        <f t="shared" si="23"/>
        <v>232721116.08938152</v>
      </c>
      <c r="F141" s="1">
        <f t="shared" si="18"/>
        <v>52</v>
      </c>
      <c r="G141" s="3">
        <f t="shared" si="19"/>
        <v>2299.954</v>
      </c>
      <c r="H141" s="1">
        <f>INDEX(Data!F$21:F$220,Graph!M141)</f>
        <v>232.72162030827266</v>
      </c>
      <c r="I141" s="1">
        <f>INDEX(Data!G$21:G$220,Graph!M141)</f>
        <v>6.8</v>
      </c>
      <c r="J141">
        <f t="shared" si="24"/>
        <v>3.4</v>
      </c>
      <c r="K141" s="1">
        <f t="shared" si="25"/>
        <v>-0.6589831323310875</v>
      </c>
      <c r="L141">
        <v>8</v>
      </c>
      <c r="M141">
        <v>115</v>
      </c>
    </row>
    <row r="142" spans="1:13" ht="12.75">
      <c r="A142" s="1" t="str">
        <f>INDEX(Data!B$21:B$220,Graph!M142)</f>
        <v>Benin</v>
      </c>
      <c r="B142" s="1">
        <f t="shared" si="20"/>
        <v>2358.582972320705</v>
      </c>
      <c r="C142" s="1">
        <f t="shared" si="21"/>
        <v>6124.205</v>
      </c>
      <c r="D142" s="1">
        <f t="shared" si="22"/>
        <v>6127.505</v>
      </c>
      <c r="E142" s="1">
        <f t="shared" si="23"/>
        <v>2358582162.0573406</v>
      </c>
      <c r="F142" s="1">
        <f t="shared" si="18"/>
        <v>189</v>
      </c>
      <c r="G142" s="3">
        <f t="shared" si="19"/>
        <v>6124.205</v>
      </c>
      <c r="H142" s="1">
        <f>INDEX(Data!F$21:F$220,Graph!M142)</f>
        <v>2358.582972320705</v>
      </c>
      <c r="I142" s="1">
        <f>INDEX(Data!G$21:G$220,Graph!M142)</f>
        <v>6.6</v>
      </c>
      <c r="J142">
        <f t="shared" si="24"/>
        <v>3.3</v>
      </c>
      <c r="K142" s="1">
        <f t="shared" si="25"/>
        <v>-113.76970177182102</v>
      </c>
      <c r="L142">
        <v>3</v>
      </c>
      <c r="M142">
        <v>161</v>
      </c>
    </row>
    <row r="143" spans="1:13" ht="12.75">
      <c r="A143" s="1" t="str">
        <f>INDEX(Data!B$21:B$220,Graph!M143)</f>
        <v>Burundi</v>
      </c>
      <c r="B143" s="1">
        <f t="shared" si="20"/>
        <v>2145.9709658269753</v>
      </c>
      <c r="C143" s="1">
        <f t="shared" si="21"/>
        <v>6116.205</v>
      </c>
      <c r="D143" s="1">
        <f t="shared" si="22"/>
        <v>6119.505</v>
      </c>
      <c r="E143" s="1">
        <f t="shared" si="23"/>
        <v>2145970174.0573409</v>
      </c>
      <c r="F143" s="1">
        <f aca="true" t="shared" si="26" ref="F143:F174">RANK(E143,E$47:E$246,1)</f>
        <v>187</v>
      </c>
      <c r="G143" s="3">
        <f aca="true" t="shared" si="27" ref="G143:G174">C143</f>
        <v>6116.205</v>
      </c>
      <c r="H143" s="1">
        <f>INDEX(Data!F$21:F$220,Graph!M143)</f>
        <v>2145.9709658269753</v>
      </c>
      <c r="I143" s="1">
        <f>INDEX(Data!G$21:G$220,Graph!M143)</f>
        <v>6.6</v>
      </c>
      <c r="J143">
        <f t="shared" si="24"/>
        <v>3.3</v>
      </c>
      <c r="K143" s="1">
        <f t="shared" si="25"/>
        <v>-77.90004065458743</v>
      </c>
      <c r="L143">
        <v>1</v>
      </c>
      <c r="M143">
        <v>173</v>
      </c>
    </row>
    <row r="144" spans="1:13" ht="12.75">
      <c r="A144" s="1" t="str">
        <f>INDEX(Data!B$21:B$220,Graph!M144)</f>
        <v>El Salvador</v>
      </c>
      <c r="B144" s="1">
        <f t="shared" si="20"/>
        <v>428.0200878813632</v>
      </c>
      <c r="C144" s="1">
        <f t="shared" si="21"/>
        <v>3369.055000000001</v>
      </c>
      <c r="D144" s="1">
        <f t="shared" si="22"/>
        <v>3372.255000000001</v>
      </c>
      <c r="E144" s="1">
        <f t="shared" si="23"/>
        <v>428020104.02530026</v>
      </c>
      <c r="F144" s="1">
        <f t="shared" si="26"/>
        <v>110</v>
      </c>
      <c r="G144" s="3">
        <f t="shared" si="27"/>
        <v>3369.055000000001</v>
      </c>
      <c r="H144" s="1">
        <f>INDEX(Data!F$21:F$220,Graph!M144)</f>
        <v>428.0200878813632</v>
      </c>
      <c r="I144" s="1">
        <f>INDEX(Data!G$21:G$220,Graph!M144)</f>
        <v>6.4</v>
      </c>
      <c r="J144">
        <f t="shared" si="24"/>
        <v>3.2</v>
      </c>
      <c r="K144" s="1">
        <f t="shared" si="25"/>
        <v>-3.5787475094691104</v>
      </c>
      <c r="L144">
        <v>8</v>
      </c>
      <c r="M144">
        <v>103</v>
      </c>
    </row>
    <row r="145" spans="1:13" ht="12.75">
      <c r="A145" s="1" t="str">
        <f>INDEX(Data!B$21:B$220,Graph!M145)</f>
        <v>Israel</v>
      </c>
      <c r="B145" s="1">
        <f t="shared" si="20"/>
        <v>134.2522252401632</v>
      </c>
      <c r="C145" s="1">
        <f t="shared" si="21"/>
        <v>253.54999999999998</v>
      </c>
      <c r="D145" s="1">
        <f t="shared" si="22"/>
        <v>256.7</v>
      </c>
      <c r="E145" s="1">
        <f t="shared" si="23"/>
        <v>134252023.0092799</v>
      </c>
      <c r="F145" s="1">
        <f t="shared" si="26"/>
        <v>18</v>
      </c>
      <c r="G145" s="3">
        <f t="shared" si="27"/>
        <v>253.54999999999998</v>
      </c>
      <c r="H145" s="1">
        <f>INDEX(Data!F$21:F$220,Graph!M145)</f>
        <v>134.2522252401632</v>
      </c>
      <c r="I145" s="1">
        <f>INDEX(Data!G$21:G$220,Graph!M145)</f>
        <v>6.3</v>
      </c>
      <c r="J145">
        <f t="shared" si="24"/>
        <v>3.15</v>
      </c>
      <c r="K145" s="1">
        <f t="shared" si="25"/>
        <v>-1.954664765399059</v>
      </c>
      <c r="L145">
        <v>6</v>
      </c>
      <c r="M145">
        <v>22</v>
      </c>
    </row>
    <row r="146" spans="1:13" ht="12.75">
      <c r="A146" s="1" t="str">
        <f>INDEX(Data!B$21:B$220,Graph!M146)</f>
        <v>Tajikistan</v>
      </c>
      <c r="B146" s="1">
        <f t="shared" si="20"/>
        <v>920.2194794819906</v>
      </c>
      <c r="C146" s="1">
        <f t="shared" si="21"/>
        <v>4252.6010000000015</v>
      </c>
      <c r="D146" s="1">
        <f t="shared" si="22"/>
        <v>4255.701000000002</v>
      </c>
      <c r="E146" s="1">
        <f t="shared" si="23"/>
        <v>920219116.9932595</v>
      </c>
      <c r="F146" s="1">
        <f t="shared" si="26"/>
        <v>156</v>
      </c>
      <c r="G146" s="3">
        <f t="shared" si="27"/>
        <v>4252.6010000000015</v>
      </c>
      <c r="H146" s="1">
        <f>INDEX(Data!F$21:F$220,Graph!M146)</f>
        <v>920.2194794819906</v>
      </c>
      <c r="I146" s="1">
        <f>INDEX(Data!G$21:G$220,Graph!M146)</f>
        <v>6.2</v>
      </c>
      <c r="J146">
        <f t="shared" si="24"/>
        <v>3.1</v>
      </c>
      <c r="K146" s="1">
        <f t="shared" si="25"/>
        <v>-43.284604950003654</v>
      </c>
      <c r="L146">
        <v>6</v>
      </c>
      <c r="M146">
        <v>116</v>
      </c>
    </row>
    <row r="147" spans="1:13" ht="12.75">
      <c r="A147" s="1" t="str">
        <f>INDEX(Data!B$21:B$220,Graph!M147)</f>
        <v>Paraguay</v>
      </c>
      <c r="B147" s="1">
        <f t="shared" si="20"/>
        <v>275.79244374480413</v>
      </c>
      <c r="C147" s="1">
        <f t="shared" si="21"/>
        <v>2739.222</v>
      </c>
      <c r="D147" s="1">
        <f t="shared" si="22"/>
        <v>2742.072</v>
      </c>
      <c r="E147" s="1">
        <f t="shared" si="23"/>
        <v>275792089.91315806</v>
      </c>
      <c r="F147" s="1">
        <f t="shared" si="26"/>
        <v>70</v>
      </c>
      <c r="G147" s="3">
        <f t="shared" si="27"/>
        <v>2739.222</v>
      </c>
      <c r="H147" s="1">
        <f>INDEX(Data!F$21:F$220,Graph!M147)</f>
        <v>275.79244374480413</v>
      </c>
      <c r="I147" s="1">
        <f>INDEX(Data!G$21:G$220,Graph!M147)</f>
        <v>5.7</v>
      </c>
      <c r="J147">
        <f t="shared" si="24"/>
        <v>2.85</v>
      </c>
      <c r="K147" s="1">
        <f t="shared" si="25"/>
        <v>-1.8315636670687354</v>
      </c>
      <c r="L147">
        <v>8</v>
      </c>
      <c r="M147">
        <v>89</v>
      </c>
    </row>
    <row r="148" spans="1:13" ht="12.75">
      <c r="A148" s="1" t="str">
        <f>INDEX(Data!B$21:B$220,Graph!M148)</f>
        <v>Papua New Guinea</v>
      </c>
      <c r="B148" s="1">
        <f t="shared" si="20"/>
        <v>644.7212278494857</v>
      </c>
      <c r="C148" s="1">
        <f t="shared" si="21"/>
        <v>3884.259000000002</v>
      </c>
      <c r="D148" s="1">
        <f t="shared" si="22"/>
        <v>3887.059000000002</v>
      </c>
      <c r="E148" s="1">
        <f t="shared" si="23"/>
        <v>644721133.8971376</v>
      </c>
      <c r="F148" s="1">
        <f t="shared" si="26"/>
        <v>140</v>
      </c>
      <c r="G148" s="3">
        <f t="shared" si="27"/>
        <v>3884.259000000002</v>
      </c>
      <c r="H148" s="1">
        <f>INDEX(Data!F$21:F$220,Graph!M148)</f>
        <v>644.7212278494857</v>
      </c>
      <c r="I148" s="1">
        <f>INDEX(Data!G$21:G$220,Graph!M148)</f>
        <v>5.6</v>
      </c>
      <c r="J148">
        <f t="shared" si="24"/>
        <v>2.8</v>
      </c>
      <c r="K148" s="1">
        <f t="shared" si="25"/>
        <v>-5.734067196043725</v>
      </c>
      <c r="L148">
        <v>5</v>
      </c>
      <c r="M148">
        <v>133</v>
      </c>
    </row>
    <row r="149" spans="1:13" ht="12.75">
      <c r="A149" s="1" t="str">
        <f>INDEX(Data!B$21:B$220,Graph!M149)</f>
        <v>Lao People's D Republic</v>
      </c>
      <c r="B149" s="1">
        <f t="shared" si="20"/>
        <v>1213.282818518329</v>
      </c>
      <c r="C149" s="1">
        <f t="shared" si="21"/>
        <v>5677.202</v>
      </c>
      <c r="D149" s="1">
        <f t="shared" si="22"/>
        <v>5679.952</v>
      </c>
      <c r="E149" s="1">
        <f t="shared" si="23"/>
        <v>1213282135.8811173</v>
      </c>
      <c r="F149" s="1">
        <f t="shared" si="26"/>
        <v>166</v>
      </c>
      <c r="G149" s="3">
        <f t="shared" si="27"/>
        <v>5677.202</v>
      </c>
      <c r="H149" s="1">
        <f>INDEX(Data!F$21:F$220,Graph!M149)</f>
        <v>1213.282818518329</v>
      </c>
      <c r="I149" s="1">
        <f>INDEX(Data!G$21:G$220,Graph!M149)</f>
        <v>5.5</v>
      </c>
      <c r="J149">
        <f t="shared" si="24"/>
        <v>2.75</v>
      </c>
      <c r="K149" s="1">
        <f t="shared" si="25"/>
        <v>-48.9911062477986</v>
      </c>
      <c r="L149">
        <v>5</v>
      </c>
      <c r="M149">
        <v>135</v>
      </c>
    </row>
    <row r="150" spans="1:13" ht="12.75">
      <c r="A150" s="1" t="str">
        <f>INDEX(Data!B$21:B$220,Graph!M150)</f>
        <v>Denmark</v>
      </c>
      <c r="B150" s="1">
        <f t="shared" si="20"/>
        <v>277.62400741187287</v>
      </c>
      <c r="C150" s="1">
        <f t="shared" si="21"/>
        <v>2744.7720000000004</v>
      </c>
      <c r="D150" s="1">
        <f t="shared" si="22"/>
        <v>2747.472</v>
      </c>
      <c r="E150" s="1">
        <f t="shared" si="23"/>
        <v>277624017.8650971</v>
      </c>
      <c r="F150" s="1">
        <f t="shared" si="26"/>
        <v>71</v>
      </c>
      <c r="G150" s="3">
        <f t="shared" si="27"/>
        <v>2744.7720000000004</v>
      </c>
      <c r="H150" s="1">
        <f>INDEX(Data!F$21:F$220,Graph!M150)</f>
        <v>277.62400741187287</v>
      </c>
      <c r="I150" s="1">
        <f>INDEX(Data!G$21:G$220,Graph!M150)</f>
        <v>5.4</v>
      </c>
      <c r="J150">
        <f t="shared" si="24"/>
        <v>2.7</v>
      </c>
      <c r="K150" s="1">
        <f t="shared" si="25"/>
        <v>-1.7760842516245816</v>
      </c>
      <c r="L150">
        <v>11</v>
      </c>
      <c r="M150">
        <v>17</v>
      </c>
    </row>
    <row r="151" spans="1:13" ht="12.75">
      <c r="A151" s="1" t="str">
        <f>INDEX(Data!B$21:B$220,Graph!M151)</f>
        <v>Libyan Arab Jamahiriya</v>
      </c>
      <c r="B151" s="1">
        <f t="shared" si="20"/>
        <v>209.21071142973955</v>
      </c>
      <c r="C151" s="1">
        <f t="shared" si="21"/>
        <v>971.4539999999998</v>
      </c>
      <c r="D151" s="1">
        <f t="shared" si="22"/>
        <v>974.1539999999999</v>
      </c>
      <c r="E151" s="1">
        <f t="shared" si="23"/>
        <v>209210058.86509708</v>
      </c>
      <c r="F151" s="1">
        <f t="shared" si="26"/>
        <v>42</v>
      </c>
      <c r="G151" s="3">
        <f t="shared" si="27"/>
        <v>971.4539999999998</v>
      </c>
      <c r="H151" s="1">
        <f>INDEX(Data!F$21:F$220,Graph!M151)</f>
        <v>209.21071142973955</v>
      </c>
      <c r="I151" s="1">
        <f>INDEX(Data!G$21:G$220,Graph!M151)</f>
        <v>5.4</v>
      </c>
      <c r="J151">
        <f t="shared" si="24"/>
        <v>2.7</v>
      </c>
      <c r="K151" s="1">
        <f t="shared" si="25"/>
        <v>-0.3653714290473431</v>
      </c>
      <c r="L151">
        <v>3</v>
      </c>
      <c r="M151">
        <v>58</v>
      </c>
    </row>
    <row r="152" spans="1:13" ht="12.75">
      <c r="A152" s="1" t="str">
        <f>INDEX(Data!B$21:B$220,Graph!M152)</f>
        <v>Slovakia</v>
      </c>
      <c r="B152" s="1">
        <f t="shared" si="20"/>
        <v>262.0454441884324</v>
      </c>
      <c r="C152" s="1">
        <f t="shared" si="21"/>
        <v>2698.9540000000006</v>
      </c>
      <c r="D152" s="1">
        <f t="shared" si="22"/>
        <v>2701.6540000000005</v>
      </c>
      <c r="E152" s="1">
        <f t="shared" si="23"/>
        <v>262045042.86509708</v>
      </c>
      <c r="F152" s="1">
        <f t="shared" si="26"/>
        <v>66</v>
      </c>
      <c r="G152" s="3">
        <f t="shared" si="27"/>
        <v>2698.9540000000006</v>
      </c>
      <c r="H152" s="1">
        <f>INDEX(Data!F$21:F$220,Graph!M152)</f>
        <v>262.0454441884324</v>
      </c>
      <c r="I152" s="1">
        <f>INDEX(Data!G$21:G$220,Graph!M152)</f>
        <v>5.4</v>
      </c>
      <c r="J152">
        <f t="shared" si="24"/>
        <v>2.7</v>
      </c>
      <c r="K152" s="1">
        <f t="shared" si="25"/>
        <v>-1.2452801642388636</v>
      </c>
      <c r="L152">
        <v>9</v>
      </c>
      <c r="M152">
        <v>42</v>
      </c>
    </row>
    <row r="153" spans="1:13" ht="12.75">
      <c r="A153" s="1" t="str">
        <f>INDEX(Data!B$21:B$220,Graph!M153)</f>
        <v>Jordan</v>
      </c>
      <c r="B153" s="1">
        <f t="shared" si="20"/>
        <v>213.18107163928593</v>
      </c>
      <c r="C153" s="1">
        <f t="shared" si="21"/>
        <v>978.1039999999998</v>
      </c>
      <c r="D153" s="1">
        <f t="shared" si="22"/>
        <v>980.7539999999998</v>
      </c>
      <c r="E153" s="1">
        <f t="shared" si="23"/>
        <v>213181090.84907678</v>
      </c>
      <c r="F153" s="1">
        <f t="shared" si="26"/>
        <v>45</v>
      </c>
      <c r="G153" s="3">
        <f t="shared" si="27"/>
        <v>978.1039999999998</v>
      </c>
      <c r="H153" s="1">
        <f>INDEX(Data!F$21:F$220,Graph!M153)</f>
        <v>213.18107163928593</v>
      </c>
      <c r="I153" s="1">
        <f>INDEX(Data!G$21:G$220,Graph!M153)</f>
        <v>5.3</v>
      </c>
      <c r="J153">
        <f t="shared" si="24"/>
        <v>2.65</v>
      </c>
      <c r="K153" s="1">
        <f t="shared" si="25"/>
        <v>-6.549892190610905</v>
      </c>
      <c r="L153">
        <v>6</v>
      </c>
      <c r="M153">
        <v>90</v>
      </c>
    </row>
    <row r="154" spans="1:13" ht="12.75">
      <c r="A154" s="1" t="str">
        <f>INDEX(Data!B$21:B$220,Graph!M154)</f>
        <v>Nicaragua</v>
      </c>
      <c r="B154" s="1">
        <f t="shared" si="20"/>
        <v>337.1712890894078</v>
      </c>
      <c r="C154" s="1">
        <f t="shared" si="21"/>
        <v>3170.5900000000015</v>
      </c>
      <c r="D154" s="1">
        <f t="shared" si="22"/>
        <v>3173.2400000000016</v>
      </c>
      <c r="E154" s="1">
        <f t="shared" si="23"/>
        <v>337171118.8490768</v>
      </c>
      <c r="F154" s="1">
        <f t="shared" si="26"/>
        <v>99</v>
      </c>
      <c r="G154" s="3">
        <f t="shared" si="27"/>
        <v>3170.5900000000015</v>
      </c>
      <c r="H154" s="1">
        <f>INDEX(Data!F$21:F$220,Graph!M154)</f>
        <v>337.1712890894078</v>
      </c>
      <c r="I154" s="1">
        <f>INDEX(Data!G$21:G$220,Graph!M154)</f>
        <v>5.3</v>
      </c>
      <c r="J154">
        <f t="shared" si="24"/>
        <v>2.65</v>
      </c>
      <c r="K154" s="1">
        <f t="shared" si="25"/>
        <v>-1.3826696097208924</v>
      </c>
      <c r="L154">
        <v>8</v>
      </c>
      <c r="M154">
        <v>118</v>
      </c>
    </row>
    <row r="155" spans="1:13" ht="12.75">
      <c r="A155" s="1" t="str">
        <f>INDEX(Data!B$21:B$220,Graph!M155)</f>
        <v>Finland</v>
      </c>
      <c r="B155" s="1">
        <f t="shared" si="20"/>
        <v>457.95294655014544</v>
      </c>
      <c r="C155" s="1">
        <f t="shared" si="21"/>
        <v>3436.099000000001</v>
      </c>
      <c r="D155" s="1">
        <f t="shared" si="22"/>
        <v>3438.699000000001</v>
      </c>
      <c r="E155" s="1">
        <f t="shared" si="23"/>
        <v>457952013.83305645</v>
      </c>
      <c r="F155" s="1">
        <f t="shared" si="26"/>
        <v>117</v>
      </c>
      <c r="G155" s="3">
        <f t="shared" si="27"/>
        <v>3436.099000000001</v>
      </c>
      <c r="H155" s="1">
        <f>INDEX(Data!F$21:F$220,Graph!M155)</f>
        <v>457.95294655014544</v>
      </c>
      <c r="I155" s="1">
        <f>INDEX(Data!G$21:G$220,Graph!M155)</f>
        <v>5.2</v>
      </c>
      <c r="J155">
        <f t="shared" si="24"/>
        <v>2.6</v>
      </c>
      <c r="K155" s="1">
        <f t="shared" si="25"/>
        <v>-8.95149481837376</v>
      </c>
      <c r="L155">
        <v>11</v>
      </c>
      <c r="M155">
        <v>13</v>
      </c>
    </row>
    <row r="156" spans="1:13" ht="12.75">
      <c r="A156" s="1" t="str">
        <f>INDEX(Data!B$21:B$220,Graph!M156)</f>
        <v>Georgia</v>
      </c>
      <c r="B156" s="1">
        <f t="shared" si="20"/>
        <v>171.01290326817636</v>
      </c>
      <c r="C156" s="1">
        <f t="shared" si="21"/>
        <v>455.4349999999999</v>
      </c>
      <c r="D156" s="1">
        <f t="shared" si="22"/>
        <v>458.0349999999999</v>
      </c>
      <c r="E156" s="1">
        <f t="shared" si="23"/>
        <v>171012097.83305645</v>
      </c>
      <c r="F156" s="1">
        <f t="shared" si="26"/>
        <v>30</v>
      </c>
      <c r="G156" s="3">
        <f t="shared" si="27"/>
        <v>455.4349999999999</v>
      </c>
      <c r="H156" s="1">
        <f>INDEX(Data!F$21:F$220,Graph!M156)</f>
        <v>171.01290326817636</v>
      </c>
      <c r="I156" s="1">
        <f>INDEX(Data!G$21:G$220,Graph!M156)</f>
        <v>5.2</v>
      </c>
      <c r="J156">
        <f t="shared" si="24"/>
        <v>2.6</v>
      </c>
      <c r="K156" s="1">
        <f t="shared" si="25"/>
        <v>-6.031523132473211</v>
      </c>
      <c r="L156">
        <v>6</v>
      </c>
      <c r="M156">
        <v>97</v>
      </c>
    </row>
    <row r="157" spans="1:13" ht="12.75">
      <c r="A157" s="1" t="str">
        <f>INDEX(Data!B$21:B$220,Graph!M157)</f>
        <v>Kyrgyzstan</v>
      </c>
      <c r="B157" s="1">
        <f t="shared" si="20"/>
        <v>512.4167767889141</v>
      </c>
      <c r="C157" s="1">
        <f t="shared" si="21"/>
        <v>3703.909000000001</v>
      </c>
      <c r="D157" s="1">
        <f t="shared" si="22"/>
        <v>3706.459000000001</v>
      </c>
      <c r="E157" s="1">
        <f t="shared" si="23"/>
        <v>512416110.81703615</v>
      </c>
      <c r="F157" s="1">
        <f t="shared" si="26"/>
        <v>126</v>
      </c>
      <c r="G157" s="3">
        <f t="shared" si="27"/>
        <v>3703.909000000001</v>
      </c>
      <c r="H157" s="1">
        <f>INDEX(Data!F$21:F$220,Graph!M157)</f>
        <v>512.4167767889141</v>
      </c>
      <c r="I157" s="1">
        <f>INDEX(Data!G$21:G$220,Graph!M157)</f>
        <v>5.1</v>
      </c>
      <c r="J157">
        <f t="shared" si="24"/>
        <v>2.55</v>
      </c>
      <c r="K157" s="1">
        <f t="shared" si="25"/>
        <v>-7.214627994895636</v>
      </c>
      <c r="L157">
        <v>6</v>
      </c>
      <c r="M157">
        <v>110</v>
      </c>
    </row>
    <row r="158" spans="1:13" ht="12.75">
      <c r="A158" s="1" t="str">
        <f>INDEX(Data!B$21:B$220,Graph!M158)</f>
        <v>Sierra Leone</v>
      </c>
      <c r="B158" s="1">
        <f t="shared" si="20"/>
        <v>3749.7533802645444</v>
      </c>
      <c r="C158" s="1">
        <f t="shared" si="21"/>
        <v>6227.074</v>
      </c>
      <c r="D158" s="1">
        <f t="shared" si="22"/>
        <v>6229.473999999999</v>
      </c>
      <c r="E158" s="1">
        <f t="shared" si="23"/>
        <v>3749753177.7689753</v>
      </c>
      <c r="F158" s="1">
        <f t="shared" si="26"/>
        <v>199</v>
      </c>
      <c r="G158" s="3">
        <f t="shared" si="27"/>
        <v>6227.074</v>
      </c>
      <c r="H158" s="1">
        <f>INDEX(Data!F$21:F$220,Graph!M158)</f>
        <v>3749.7533802645444</v>
      </c>
      <c r="I158" s="1">
        <f>INDEX(Data!G$21:G$220,Graph!M158)</f>
        <v>4.8</v>
      </c>
      <c r="J158">
        <f t="shared" si="24"/>
        <v>2.4</v>
      </c>
      <c r="K158" s="1">
        <f t="shared" si="25"/>
        <v>-324.2529234363251</v>
      </c>
      <c r="L158">
        <v>3</v>
      </c>
      <c r="M158">
        <v>177</v>
      </c>
    </row>
    <row r="159" spans="1:13" ht="12.75">
      <c r="A159" s="1" t="str">
        <f>INDEX(Data!B$21:B$220,Graph!M159)</f>
        <v>Togo</v>
      </c>
      <c r="B159" s="1">
        <f t="shared" si="20"/>
        <v>1805.6639447232258</v>
      </c>
      <c r="C159" s="1">
        <f t="shared" si="21"/>
        <v>5795.825</v>
      </c>
      <c r="D159" s="1">
        <f t="shared" si="22"/>
        <v>5798.224999999999</v>
      </c>
      <c r="E159" s="1">
        <f t="shared" si="23"/>
        <v>1805663143.768975</v>
      </c>
      <c r="F159" s="1">
        <f t="shared" si="26"/>
        <v>178</v>
      </c>
      <c r="G159" s="3">
        <f t="shared" si="27"/>
        <v>5795.825</v>
      </c>
      <c r="H159" s="1">
        <f>INDEX(Data!F$21:F$220,Graph!M159)</f>
        <v>1805.6639447232258</v>
      </c>
      <c r="I159" s="1">
        <f>INDEX(Data!G$21:G$220,Graph!M159)</f>
        <v>4.8</v>
      </c>
      <c r="J159">
        <f t="shared" si="24"/>
        <v>2.4</v>
      </c>
      <c r="K159" s="1">
        <f t="shared" si="25"/>
        <v>-11.976604704784222</v>
      </c>
      <c r="L159">
        <v>3</v>
      </c>
      <c r="M159">
        <v>143</v>
      </c>
    </row>
    <row r="160" spans="1:13" ht="12.75">
      <c r="A160" s="1" t="str">
        <f>INDEX(Data!B$21:B$220,Graph!M160)</f>
        <v>Turkmenistan</v>
      </c>
      <c r="B160" s="1">
        <f t="shared" si="20"/>
        <v>791.8465060745602</v>
      </c>
      <c r="C160" s="1">
        <f t="shared" si="21"/>
        <v>4064.801000000001</v>
      </c>
      <c r="D160" s="1">
        <f t="shared" si="22"/>
        <v>4067.201000000001</v>
      </c>
      <c r="E160" s="1">
        <f t="shared" si="23"/>
        <v>791846086.7689753</v>
      </c>
      <c r="F160" s="1">
        <f t="shared" si="26"/>
        <v>148</v>
      </c>
      <c r="G160" s="3">
        <f t="shared" si="27"/>
        <v>4064.801000000001</v>
      </c>
      <c r="H160" s="1">
        <f>INDEX(Data!F$21:F$220,Graph!M160)</f>
        <v>791.8465060745602</v>
      </c>
      <c r="I160" s="1">
        <f>INDEX(Data!G$21:G$220,Graph!M160)</f>
        <v>4.8</v>
      </c>
      <c r="J160">
        <f t="shared" si="24"/>
        <v>2.4</v>
      </c>
      <c r="K160" s="1">
        <f t="shared" si="25"/>
        <v>-24.89075567010468</v>
      </c>
      <c r="L160">
        <v>6</v>
      </c>
      <c r="M160">
        <v>86</v>
      </c>
    </row>
    <row r="161" spans="1:13" ht="12.75">
      <c r="A161" s="1" t="str">
        <f>INDEX(Data!B$21:B$220,Graph!M161)</f>
        <v>Norway</v>
      </c>
      <c r="B161" s="1">
        <f t="shared" si="20"/>
        <v>611.4125895444118</v>
      </c>
      <c r="C161" s="1">
        <f t="shared" si="21"/>
        <v>3864.3090000000016</v>
      </c>
      <c r="D161" s="1">
        <f t="shared" si="22"/>
        <v>3866.5590000000016</v>
      </c>
      <c r="E161" s="1">
        <f t="shared" si="23"/>
        <v>611412001.7209142</v>
      </c>
      <c r="F161" s="1">
        <f t="shared" si="26"/>
        <v>136</v>
      </c>
      <c r="G161" s="3">
        <f t="shared" si="27"/>
        <v>3864.3090000000016</v>
      </c>
      <c r="H161" s="1">
        <f>INDEX(Data!F$21:F$220,Graph!M161)</f>
        <v>611.4125895444118</v>
      </c>
      <c r="I161" s="1">
        <f>INDEX(Data!G$21:G$220,Graph!M161)</f>
        <v>4.5</v>
      </c>
      <c r="J161">
        <f t="shared" si="24"/>
        <v>2.25</v>
      </c>
      <c r="K161" s="1">
        <f t="shared" si="25"/>
        <v>-13.340551328020524</v>
      </c>
      <c r="L161">
        <v>11</v>
      </c>
      <c r="M161">
        <v>1</v>
      </c>
    </row>
    <row r="162" spans="1:13" ht="12.75">
      <c r="A162" s="1" t="str">
        <f>INDEX(Data!B$21:B$220,Graph!M162)</f>
        <v>Croatia</v>
      </c>
      <c r="B162" s="1">
        <f t="shared" si="20"/>
        <v>195.94271898928906</v>
      </c>
      <c r="C162" s="1">
        <f t="shared" si="21"/>
        <v>601.0539999999997</v>
      </c>
      <c r="D162" s="1">
        <f t="shared" si="22"/>
        <v>603.2539999999998</v>
      </c>
      <c r="E162" s="1">
        <f t="shared" si="23"/>
        <v>195942048.70489392</v>
      </c>
      <c r="F162" s="1">
        <f t="shared" si="26"/>
        <v>37</v>
      </c>
      <c r="G162" s="3">
        <f t="shared" si="27"/>
        <v>601.0539999999997</v>
      </c>
      <c r="H162" s="1">
        <f>INDEX(Data!F$21:F$220,Graph!M162)</f>
        <v>195.94271898928906</v>
      </c>
      <c r="I162" s="1">
        <f>INDEX(Data!G$21:G$220,Graph!M162)</f>
        <v>4.4</v>
      </c>
      <c r="J162">
        <f t="shared" si="24"/>
        <v>2.2</v>
      </c>
      <c r="K162" s="1">
        <f t="shared" si="25"/>
        <v>-4.901257480513351</v>
      </c>
      <c r="L162">
        <v>9</v>
      </c>
      <c r="M162">
        <v>48</v>
      </c>
    </row>
    <row r="163" spans="1:13" ht="12.75">
      <c r="A163" s="1" t="str">
        <f>INDEX(Data!B$21:B$220,Graph!M163)</f>
        <v>Moldova, Republic of</v>
      </c>
      <c r="B163" s="1">
        <f t="shared" si="20"/>
        <v>208.74520476603283</v>
      </c>
      <c r="C163" s="1">
        <f t="shared" si="21"/>
        <v>966.6039999999998</v>
      </c>
      <c r="D163" s="1">
        <f t="shared" si="22"/>
        <v>968.7539999999998</v>
      </c>
      <c r="E163" s="1">
        <f t="shared" si="23"/>
        <v>208745113.68887362</v>
      </c>
      <c r="F163" s="1">
        <f t="shared" si="26"/>
        <v>41</v>
      </c>
      <c r="G163" s="3">
        <f t="shared" si="27"/>
        <v>966.6039999999998</v>
      </c>
      <c r="H163" s="1">
        <f>INDEX(Data!F$21:F$220,Graph!M163)</f>
        <v>208.74520476603283</v>
      </c>
      <c r="I163" s="1">
        <f>INDEX(Data!G$21:G$220,Graph!M163)</f>
        <v>4.3</v>
      </c>
      <c r="J163">
        <f t="shared" si="24"/>
        <v>2.15</v>
      </c>
      <c r="K163" s="1">
        <f t="shared" si="25"/>
        <v>-0.46550666370671934</v>
      </c>
      <c r="L163">
        <v>9</v>
      </c>
      <c r="M163">
        <v>113</v>
      </c>
    </row>
    <row r="164" spans="1:13" ht="12.75">
      <c r="A164" s="1" t="str">
        <f>INDEX(Data!B$21:B$220,Graph!M164)</f>
        <v>Singapore</v>
      </c>
      <c r="B164" s="1">
        <f t="shared" si="20"/>
        <v>443.8151657804786</v>
      </c>
      <c r="C164" s="1">
        <f t="shared" si="21"/>
        <v>3400.089000000001</v>
      </c>
      <c r="D164" s="1">
        <f t="shared" si="22"/>
        <v>3402.1890000000008</v>
      </c>
      <c r="E164" s="1">
        <f t="shared" si="23"/>
        <v>443815025.67285323</v>
      </c>
      <c r="F164" s="1">
        <f t="shared" si="26"/>
        <v>114</v>
      </c>
      <c r="G164" s="3">
        <f t="shared" si="27"/>
        <v>3400.089000000001</v>
      </c>
      <c r="H164" s="1">
        <f>INDEX(Data!F$21:F$220,Graph!M164)</f>
        <v>443.8151657804786</v>
      </c>
      <c r="I164" s="1">
        <f>INDEX(Data!G$21:G$220,Graph!M164)</f>
        <v>4.2</v>
      </c>
      <c r="J164">
        <f t="shared" si="24"/>
        <v>2.1</v>
      </c>
      <c r="K164" s="1">
        <f t="shared" si="25"/>
        <v>-7.746212792256756</v>
      </c>
      <c r="L164">
        <v>5</v>
      </c>
      <c r="M164">
        <v>25</v>
      </c>
    </row>
    <row r="165" spans="1:13" ht="12.75">
      <c r="A165" s="1" t="str">
        <f>INDEX(Data!B$21:B$220,Graph!M165)</f>
        <v>Bosnia Herzegovina</v>
      </c>
      <c r="B165" s="1">
        <f t="shared" si="20"/>
        <v>49.60894453194886</v>
      </c>
      <c r="C165" s="1">
        <f t="shared" si="21"/>
        <v>3.3499999999999996</v>
      </c>
      <c r="D165" s="1">
        <f t="shared" si="22"/>
        <v>5.3999999999999995</v>
      </c>
      <c r="E165" s="1">
        <f t="shared" si="23"/>
        <v>49608066.65683297</v>
      </c>
      <c r="F165" s="1">
        <f t="shared" si="26"/>
        <v>3</v>
      </c>
      <c r="G165" s="3">
        <f t="shared" si="27"/>
        <v>3.3499999999999996</v>
      </c>
      <c r="H165" s="1">
        <f>INDEX(Data!F$21:F$220,Graph!M165)</f>
        <v>49.60894453194886</v>
      </c>
      <c r="I165" s="1">
        <f>INDEX(Data!G$21:G$220,Graph!M165)</f>
        <v>4.1</v>
      </c>
      <c r="J165">
        <f t="shared" si="24"/>
        <v>2.05</v>
      </c>
      <c r="K165" s="1">
        <f t="shared" si="25"/>
        <v>-0.6170612261199011</v>
      </c>
      <c r="L165">
        <v>9</v>
      </c>
      <c r="M165">
        <v>66</v>
      </c>
    </row>
    <row r="166" spans="1:13" ht="12.75">
      <c r="A166" s="1" t="str">
        <f>INDEX(Data!B$21:B$220,Graph!M166)</f>
        <v>Costa Rica</v>
      </c>
      <c r="B166" s="1">
        <f t="shared" si="20"/>
        <v>105.71478325177172</v>
      </c>
      <c r="C166" s="1">
        <f t="shared" si="21"/>
        <v>128.35</v>
      </c>
      <c r="D166" s="1">
        <f t="shared" si="22"/>
        <v>130.4</v>
      </c>
      <c r="E166" s="1">
        <f t="shared" si="23"/>
        <v>105714045.65683296</v>
      </c>
      <c r="F166" s="1">
        <f t="shared" si="26"/>
        <v>12</v>
      </c>
      <c r="G166" s="3">
        <f t="shared" si="27"/>
        <v>128.35</v>
      </c>
      <c r="H166" s="1">
        <f>INDEX(Data!F$21:F$220,Graph!M166)</f>
        <v>105.71478325177172</v>
      </c>
      <c r="I166" s="1">
        <f>INDEX(Data!G$21:G$220,Graph!M166)</f>
        <v>4.1</v>
      </c>
      <c r="J166">
        <f t="shared" si="24"/>
        <v>2.05</v>
      </c>
      <c r="K166" s="1">
        <f t="shared" si="25"/>
        <v>-4.573343874290302</v>
      </c>
      <c r="L166">
        <v>8</v>
      </c>
      <c r="M166">
        <v>45</v>
      </c>
    </row>
    <row r="167" spans="1:13" ht="12.75">
      <c r="A167" s="1" t="str">
        <f>INDEX(Data!B$21:B$220,Graph!M167)</f>
        <v>Eritrea</v>
      </c>
      <c r="B167" s="1">
        <f t="shared" si="20"/>
        <v>1702.9260919723408</v>
      </c>
      <c r="C167" s="1">
        <f t="shared" si="21"/>
        <v>5791.425</v>
      </c>
      <c r="D167" s="1">
        <f t="shared" si="22"/>
        <v>5793.425</v>
      </c>
      <c r="E167" s="1">
        <f t="shared" si="23"/>
        <v>1702926156.6408126</v>
      </c>
      <c r="F167" s="1">
        <f t="shared" si="26"/>
        <v>177</v>
      </c>
      <c r="G167" s="3">
        <f t="shared" si="27"/>
        <v>5791.425</v>
      </c>
      <c r="H167" s="1">
        <f>INDEX(Data!F$21:F$220,Graph!M167)</f>
        <v>1702.9260919723408</v>
      </c>
      <c r="I167" s="1">
        <f>INDEX(Data!G$21:G$220,Graph!M167)</f>
        <v>4</v>
      </c>
      <c r="J167">
        <f t="shared" si="24"/>
        <v>2</v>
      </c>
      <c r="K167" s="1">
        <f t="shared" si="25"/>
        <v>-102.73785275088494</v>
      </c>
      <c r="L167">
        <v>2</v>
      </c>
      <c r="M167">
        <v>156</v>
      </c>
    </row>
    <row r="168" spans="1:13" ht="12.75">
      <c r="A168" s="1" t="str">
        <f>INDEX(Data!B$21:B$220,Graph!M168)</f>
        <v>Ireland</v>
      </c>
      <c r="B168" s="1">
        <f t="shared" si="20"/>
        <v>681.9018420595064</v>
      </c>
      <c r="C168" s="1">
        <f t="shared" si="21"/>
        <v>3897.3510000000015</v>
      </c>
      <c r="D168" s="1">
        <f t="shared" si="22"/>
        <v>3899.3010000000013</v>
      </c>
      <c r="E168" s="1">
        <f t="shared" si="23"/>
        <v>681901010.6247923</v>
      </c>
      <c r="F168" s="1">
        <f t="shared" si="26"/>
        <v>143</v>
      </c>
      <c r="G168" s="3">
        <f t="shared" si="27"/>
        <v>3897.3510000000015</v>
      </c>
      <c r="H168" s="1">
        <f>INDEX(Data!F$21:F$220,Graph!M168)</f>
        <v>681.9018420595064</v>
      </c>
      <c r="I168" s="1">
        <f>INDEX(Data!G$21:G$220,Graph!M168)</f>
        <v>3.9</v>
      </c>
      <c r="J168">
        <f t="shared" si="24"/>
        <v>1.95</v>
      </c>
      <c r="K168" s="1">
        <f t="shared" si="25"/>
        <v>-42.15297227650228</v>
      </c>
      <c r="L168">
        <v>11</v>
      </c>
      <c r="M168">
        <v>10</v>
      </c>
    </row>
    <row r="169" spans="1:13" ht="12.75">
      <c r="A169" s="1" t="str">
        <f>INDEX(Data!B$21:B$220,Graph!M169)</f>
        <v>Puerto Rico</v>
      </c>
      <c r="B169" s="1">
        <f t="shared" si="20"/>
        <v>338.5539586991287</v>
      </c>
      <c r="C169" s="1">
        <f t="shared" si="21"/>
        <v>3175.1900000000014</v>
      </c>
      <c r="D169" s="1">
        <f t="shared" si="22"/>
        <v>3177.1400000000012</v>
      </c>
      <c r="E169" s="1">
        <f t="shared" si="23"/>
        <v>338553194.62479234</v>
      </c>
      <c r="F169" s="1">
        <f t="shared" si="26"/>
        <v>100</v>
      </c>
      <c r="G169" s="3">
        <f t="shared" si="27"/>
        <v>3175.1900000000014</v>
      </c>
      <c r="H169" s="1">
        <f>INDEX(Data!F$21:F$220,Graph!M169)</f>
        <v>338.5539586991287</v>
      </c>
      <c r="I169" s="1">
        <f>INDEX(Data!G$21:G$220,Graph!M169)</f>
        <v>3.9</v>
      </c>
      <c r="J169">
        <f t="shared" si="24"/>
        <v>1.95</v>
      </c>
      <c r="K169" s="1">
        <f t="shared" si="25"/>
        <v>-7.052948360292305</v>
      </c>
      <c r="L169">
        <v>8</v>
      </c>
      <c r="M169">
        <v>194</v>
      </c>
    </row>
    <row r="170" spans="1:13" ht="12.75">
      <c r="A170" s="1" t="str">
        <f>INDEX(Data!B$21:B$220,Graph!M170)</f>
        <v>Central African Republic</v>
      </c>
      <c r="B170" s="1">
        <f t="shared" si="20"/>
        <v>1851.8887138018997</v>
      </c>
      <c r="C170" s="1">
        <f t="shared" si="21"/>
        <v>5990.025</v>
      </c>
      <c r="D170" s="1">
        <f t="shared" si="22"/>
        <v>5991.924999999999</v>
      </c>
      <c r="E170" s="1">
        <f t="shared" si="23"/>
        <v>1851888169.608772</v>
      </c>
      <c r="F170" s="1">
        <f t="shared" si="26"/>
        <v>181</v>
      </c>
      <c r="G170" s="3">
        <f t="shared" si="27"/>
        <v>5990.025</v>
      </c>
      <c r="H170" s="1">
        <f>INDEX(Data!F$21:F$220,Graph!M170)</f>
        <v>1851.8887138018997</v>
      </c>
      <c r="I170" s="1">
        <f>INDEX(Data!G$21:G$220,Graph!M170)</f>
        <v>3.8</v>
      </c>
      <c r="J170">
        <f t="shared" si="24"/>
        <v>1.9</v>
      </c>
      <c r="K170" s="1">
        <f t="shared" si="25"/>
        <v>-19.269945822539512</v>
      </c>
      <c r="L170">
        <v>1</v>
      </c>
      <c r="M170">
        <v>169</v>
      </c>
    </row>
    <row r="171" spans="1:13" ht="12.75">
      <c r="A171" s="1" t="str">
        <f>INDEX(Data!B$21:B$220,Graph!M171)</f>
        <v>New Zealand</v>
      </c>
      <c r="B171" s="1">
        <f t="shared" si="20"/>
        <v>152.62098058626322</v>
      </c>
      <c r="C171" s="1">
        <f t="shared" si="21"/>
        <v>291.8349999999999</v>
      </c>
      <c r="D171" s="1">
        <f t="shared" si="22"/>
        <v>293.7349999999999</v>
      </c>
      <c r="E171" s="1">
        <f t="shared" si="23"/>
        <v>152620018.608772</v>
      </c>
      <c r="F171" s="1">
        <f t="shared" si="26"/>
        <v>23</v>
      </c>
      <c r="G171" s="3">
        <f t="shared" si="27"/>
        <v>291.8349999999999</v>
      </c>
      <c r="H171" s="1">
        <f>INDEX(Data!F$21:F$220,Graph!M171)</f>
        <v>152.62098058626322</v>
      </c>
      <c r="I171" s="1">
        <f>INDEX(Data!G$21:G$220,Graph!M171)</f>
        <v>3.8</v>
      </c>
      <c r="J171">
        <f t="shared" si="24"/>
        <v>1.9</v>
      </c>
      <c r="K171" s="1">
        <f t="shared" si="25"/>
        <v>-1.313069024845447</v>
      </c>
      <c r="L171">
        <v>5</v>
      </c>
      <c r="M171">
        <v>18</v>
      </c>
    </row>
    <row r="172" spans="1:13" ht="12.75">
      <c r="A172" s="1" t="str">
        <f>INDEX(Data!B$21:B$220,Graph!M172)</f>
        <v>Congo</v>
      </c>
      <c r="B172" s="1">
        <f t="shared" si="20"/>
        <v>476.9075440209877</v>
      </c>
      <c r="C172" s="1">
        <f t="shared" si="21"/>
        <v>3443.8990000000013</v>
      </c>
      <c r="D172" s="1">
        <f t="shared" si="22"/>
        <v>3445.6990000000014</v>
      </c>
      <c r="E172" s="1">
        <f t="shared" si="23"/>
        <v>476907144.5767314</v>
      </c>
      <c r="F172" s="1">
        <f t="shared" si="26"/>
        <v>119</v>
      </c>
      <c r="G172" s="3">
        <f t="shared" si="27"/>
        <v>3443.8990000000013</v>
      </c>
      <c r="H172" s="1">
        <f>INDEX(Data!F$21:F$220,Graph!M172)</f>
        <v>476.9075440209877</v>
      </c>
      <c r="I172" s="1">
        <f>INDEX(Data!G$21:G$220,Graph!M172)</f>
        <v>3.6</v>
      </c>
      <c r="J172">
        <f t="shared" si="24"/>
        <v>1.8</v>
      </c>
      <c r="K172" s="1">
        <f t="shared" si="25"/>
        <v>-2.5028720884463382</v>
      </c>
      <c r="L172">
        <v>1</v>
      </c>
      <c r="M172">
        <v>144</v>
      </c>
    </row>
    <row r="173" spans="1:13" ht="12.75">
      <c r="A173" s="1" t="str">
        <f>INDEX(Data!B$21:B$220,Graph!M173)</f>
        <v>Lebanon</v>
      </c>
      <c r="B173" s="1">
        <f t="shared" si="20"/>
        <v>233.38060344060375</v>
      </c>
      <c r="C173" s="1">
        <f t="shared" si="21"/>
        <v>2305.154</v>
      </c>
      <c r="D173" s="1">
        <f t="shared" si="22"/>
        <v>2306.954</v>
      </c>
      <c r="E173" s="1">
        <f t="shared" si="23"/>
        <v>233380080.5767314</v>
      </c>
      <c r="F173" s="1">
        <f t="shared" si="26"/>
        <v>53</v>
      </c>
      <c r="G173" s="3">
        <f t="shared" si="27"/>
        <v>2305.154</v>
      </c>
      <c r="H173" s="1">
        <f>INDEX(Data!F$21:F$220,Graph!M173)</f>
        <v>233.38060344060375</v>
      </c>
      <c r="I173" s="1">
        <f>INDEX(Data!G$21:G$220,Graph!M173)</f>
        <v>3.6</v>
      </c>
      <c r="J173">
        <f t="shared" si="24"/>
        <v>1.8</v>
      </c>
      <c r="K173" s="1">
        <f t="shared" si="25"/>
        <v>-0.45955083928976137</v>
      </c>
      <c r="L173">
        <v>6</v>
      </c>
      <c r="M173">
        <v>80</v>
      </c>
    </row>
    <row r="174" spans="1:13" ht="12.75">
      <c r="A174" s="1" t="str">
        <f>INDEX(Data!B$21:B$220,Graph!M174)</f>
        <v>Lithuania</v>
      </c>
      <c r="B174" s="1">
        <f t="shared" si="20"/>
        <v>110.28812712606202</v>
      </c>
      <c r="C174" s="1">
        <f t="shared" si="21"/>
        <v>132.15</v>
      </c>
      <c r="D174" s="1">
        <f t="shared" si="22"/>
        <v>133.9</v>
      </c>
      <c r="E174" s="1">
        <f t="shared" si="23"/>
        <v>110288041.56071107</v>
      </c>
      <c r="F174" s="1">
        <f t="shared" si="26"/>
        <v>13</v>
      </c>
      <c r="G174" s="3">
        <f t="shared" si="27"/>
        <v>132.15</v>
      </c>
      <c r="H174" s="1">
        <f>INDEX(Data!F$21:F$220,Graph!M174)</f>
        <v>110.28812712606202</v>
      </c>
      <c r="I174" s="1">
        <f>INDEX(Data!G$21:G$220,Graph!M174)</f>
        <v>3.5</v>
      </c>
      <c r="J174">
        <f t="shared" si="24"/>
        <v>1.75</v>
      </c>
      <c r="K174" s="1">
        <f t="shared" si="25"/>
        <v>-1.9183126092880798</v>
      </c>
      <c r="L174">
        <v>9</v>
      </c>
      <c r="M174">
        <v>41</v>
      </c>
    </row>
    <row r="175" spans="1:13" ht="12.75">
      <c r="A175" s="1" t="str">
        <f>INDEX(Data!B$21:B$220,Graph!M175)</f>
        <v>Gaza Strip &amp; West Bank</v>
      </c>
      <c r="B175" s="1">
        <f t="shared" si="20"/>
        <v>466.9044413685192</v>
      </c>
      <c r="C175" s="1">
        <f t="shared" si="21"/>
        <v>3440.3990000000013</v>
      </c>
      <c r="D175" s="1">
        <f t="shared" si="22"/>
        <v>3442.099000000001</v>
      </c>
      <c r="E175" s="1">
        <f t="shared" si="23"/>
        <v>466904102.5446908</v>
      </c>
      <c r="F175" s="1">
        <f aca="true" t="shared" si="28" ref="F175:F206">RANK(E175,E$47:E$246,1)</f>
        <v>118</v>
      </c>
      <c r="G175" s="3">
        <f aca="true" t="shared" si="29" ref="G175:G206">C175</f>
        <v>3440.3990000000013</v>
      </c>
      <c r="H175" s="1">
        <f>INDEX(Data!F$21:F$220,Graph!M175)</f>
        <v>466.9044413685192</v>
      </c>
      <c r="I175" s="1">
        <f>INDEX(Data!G$21:G$220,Graph!M175)</f>
        <v>3.4</v>
      </c>
      <c r="J175">
        <f t="shared" si="24"/>
        <v>1.7</v>
      </c>
      <c r="K175" s="1">
        <f t="shared" si="25"/>
        <v>-10.003102652468499</v>
      </c>
      <c r="L175">
        <v>6</v>
      </c>
      <c r="M175">
        <v>102</v>
      </c>
    </row>
    <row r="176" spans="1:13" ht="12.75">
      <c r="A176" s="1" t="str">
        <f>INDEX(Data!B$21:B$220,Graph!M176)</f>
        <v>Uruguay</v>
      </c>
      <c r="B176" s="1">
        <f aca="true" t="shared" si="30" ref="B176:B239">H176</f>
        <v>279.90008033208653</v>
      </c>
      <c r="C176" s="1">
        <f aca="true" t="shared" si="31" ref="C176:C239">IF(F176=1,I176/2,I176/2+VLOOKUP(F176-1,F$47:I$246,4,FALSE)/2+VLOOKUP(F176-1,F$47:G$246,2,FALSE))</f>
        <v>2749.2720000000004</v>
      </c>
      <c r="D176" s="1">
        <f aca="true" t="shared" si="32" ref="D176:D239">C176+J176</f>
        <v>2750.972</v>
      </c>
      <c r="E176" s="1">
        <f aca="true" t="shared" si="33" ref="E176:E239">1000*(INT(1000*H176)+I176/I$248)+M176</f>
        <v>279900046.5446908</v>
      </c>
      <c r="F176" s="1">
        <f t="shared" si="28"/>
        <v>73</v>
      </c>
      <c r="G176" s="3">
        <f t="shared" si="29"/>
        <v>2749.2720000000004</v>
      </c>
      <c r="H176" s="1">
        <f>INDEX(Data!F$21:F$220,Graph!M176)</f>
        <v>279.90008033208653</v>
      </c>
      <c r="I176" s="1">
        <f>INDEX(Data!G$21:G$220,Graph!M176)</f>
        <v>3.4</v>
      </c>
      <c r="J176">
        <f aca="true" t="shared" si="34" ref="J176:J239">I176/2</f>
        <v>1.7</v>
      </c>
      <c r="K176" s="1">
        <f aca="true" t="shared" si="35" ref="K176:K239">IF(F176=200,0,B176-VLOOKUP(F176+1,F$47:H$246,3,FALSE))</f>
        <v>-5.379445329457724</v>
      </c>
      <c r="L176">
        <v>8</v>
      </c>
      <c r="M176">
        <v>46</v>
      </c>
    </row>
    <row r="177" spans="1:13" ht="12.75">
      <c r="A177" s="1" t="str">
        <f>INDEX(Data!B$21:B$220,Graph!M177)</f>
        <v>Liberia</v>
      </c>
      <c r="B177" s="1">
        <f t="shared" si="30"/>
        <v>2635.857881784652</v>
      </c>
      <c r="C177" s="1">
        <f t="shared" si="31"/>
        <v>6185.7545</v>
      </c>
      <c r="D177" s="1">
        <f t="shared" si="32"/>
        <v>6187.374</v>
      </c>
      <c r="E177" s="1">
        <f t="shared" si="33"/>
        <v>2635857186.518898</v>
      </c>
      <c r="F177" s="1">
        <f t="shared" si="28"/>
        <v>195</v>
      </c>
      <c r="G177" s="3">
        <f t="shared" si="29"/>
        <v>6185.7545</v>
      </c>
      <c r="H177" s="1">
        <f>INDEX(Data!F$21:F$220,Graph!M177)</f>
        <v>2635.857881784652</v>
      </c>
      <c r="I177" s="1">
        <f>INDEX(Data!G$21:G$220,Graph!M177)</f>
        <v>3.239</v>
      </c>
      <c r="J177">
        <f t="shared" si="34"/>
        <v>1.6195</v>
      </c>
      <c r="K177" s="1">
        <f t="shared" si="35"/>
        <v>-387.9108668889194</v>
      </c>
      <c r="L177">
        <v>3</v>
      </c>
      <c r="M177">
        <v>186</v>
      </c>
    </row>
    <row r="178" spans="1:13" ht="12.75">
      <c r="A178" s="1" t="str">
        <f>INDEX(Data!B$21:B$220,Graph!M178)</f>
        <v>Albania</v>
      </c>
      <c r="B178" s="1">
        <f t="shared" si="30"/>
        <v>313.5876039872525</v>
      </c>
      <c r="C178" s="1">
        <f t="shared" si="31"/>
        <v>3025.8220000000006</v>
      </c>
      <c r="D178" s="1">
        <f t="shared" si="32"/>
        <v>3027.3720000000008</v>
      </c>
      <c r="E178" s="1">
        <f t="shared" si="33"/>
        <v>313587065.4966298</v>
      </c>
      <c r="F178" s="1">
        <f t="shared" si="28"/>
        <v>85</v>
      </c>
      <c r="G178" s="3">
        <f t="shared" si="29"/>
        <v>3025.8220000000006</v>
      </c>
      <c r="H178" s="1">
        <f>INDEX(Data!F$21:F$220,Graph!M178)</f>
        <v>313.5876039872525</v>
      </c>
      <c r="I178" s="1">
        <f>INDEX(Data!G$21:G$220,Graph!M178)</f>
        <v>3.1</v>
      </c>
      <c r="J178">
        <f t="shared" si="34"/>
        <v>1.55</v>
      </c>
      <c r="K178" s="1">
        <f t="shared" si="35"/>
        <v>-1.681638037915775</v>
      </c>
      <c r="L178">
        <v>9</v>
      </c>
      <c r="M178">
        <v>65</v>
      </c>
    </row>
    <row r="179" spans="1:13" ht="12.75">
      <c r="A179" s="1" t="str">
        <f>INDEX(Data!B$21:B$220,Graph!M179)</f>
        <v>Armenia</v>
      </c>
      <c r="B179" s="1">
        <f t="shared" si="30"/>
        <v>100.23151531526545</v>
      </c>
      <c r="C179" s="1">
        <f t="shared" si="31"/>
        <v>56.65</v>
      </c>
      <c r="D179" s="1">
        <f t="shared" si="32"/>
        <v>58.199999999999996</v>
      </c>
      <c r="E179" s="1">
        <f t="shared" si="33"/>
        <v>100231082.4966298</v>
      </c>
      <c r="F179" s="1">
        <f t="shared" si="28"/>
        <v>10</v>
      </c>
      <c r="G179" s="3">
        <f t="shared" si="29"/>
        <v>56.65</v>
      </c>
      <c r="H179" s="1">
        <f>INDEX(Data!F$21:F$220,Graph!M179)</f>
        <v>100.23151531526545</v>
      </c>
      <c r="I179" s="1">
        <f>INDEX(Data!G$21:G$220,Graph!M179)</f>
        <v>3.1</v>
      </c>
      <c r="J179">
        <f t="shared" si="34"/>
        <v>1.55</v>
      </c>
      <c r="K179" s="1">
        <f t="shared" si="35"/>
        <v>-2.0282771555012005</v>
      </c>
      <c r="L179">
        <v>6</v>
      </c>
      <c r="M179">
        <v>82</v>
      </c>
    </row>
    <row r="180" spans="1:13" ht="12.75">
      <c r="A180" s="1" t="str">
        <f>INDEX(Data!B$21:B$220,Graph!M180)</f>
        <v>Panama</v>
      </c>
      <c r="B180" s="1">
        <f t="shared" si="30"/>
        <v>170.80642123463738</v>
      </c>
      <c r="C180" s="1">
        <f t="shared" si="31"/>
        <v>451.2849999999999</v>
      </c>
      <c r="D180" s="1">
        <f t="shared" si="32"/>
        <v>452.8349999999999</v>
      </c>
      <c r="E180" s="1">
        <f t="shared" si="33"/>
        <v>170806061.4966298</v>
      </c>
      <c r="F180" s="1">
        <f t="shared" si="28"/>
        <v>29</v>
      </c>
      <c r="G180" s="3">
        <f t="shared" si="29"/>
        <v>451.2849999999999</v>
      </c>
      <c r="H180" s="1">
        <f>INDEX(Data!F$21:F$220,Graph!M180)</f>
        <v>170.80642123463738</v>
      </c>
      <c r="I180" s="1">
        <f>INDEX(Data!G$21:G$220,Graph!M180)</f>
        <v>3.1</v>
      </c>
      <c r="J180">
        <f t="shared" si="34"/>
        <v>1.55</v>
      </c>
      <c r="K180" s="1">
        <f t="shared" si="35"/>
        <v>-0.20648203353897543</v>
      </c>
      <c r="L180">
        <v>8</v>
      </c>
      <c r="M180">
        <v>61</v>
      </c>
    </row>
    <row r="181" spans="1:13" ht="12.75">
      <c r="A181" s="1" t="str">
        <f>INDEX(Data!B$21:B$220,Graph!M181)</f>
        <v>United Arab Emirates</v>
      </c>
      <c r="B181" s="1">
        <f t="shared" si="30"/>
        <v>140.48017089570433</v>
      </c>
      <c r="C181" s="1">
        <f t="shared" si="31"/>
        <v>268.68499999999995</v>
      </c>
      <c r="D181" s="1">
        <f t="shared" si="32"/>
        <v>270.13499999999993</v>
      </c>
      <c r="E181" s="1">
        <f t="shared" si="33"/>
        <v>140480049.46458915</v>
      </c>
      <c r="F181" s="1">
        <f t="shared" si="28"/>
        <v>20</v>
      </c>
      <c r="G181" s="3">
        <f t="shared" si="29"/>
        <v>268.68499999999995</v>
      </c>
      <c r="H181" s="1">
        <f>INDEX(Data!F$21:F$220,Graph!M181)</f>
        <v>140.48017089570433</v>
      </c>
      <c r="I181" s="1">
        <f>INDEX(Data!G$21:G$220,Graph!M181)</f>
        <v>2.9</v>
      </c>
      <c r="J181">
        <f t="shared" si="34"/>
        <v>1.45</v>
      </c>
      <c r="K181" s="1">
        <f t="shared" si="35"/>
        <v>-2.252439705512529</v>
      </c>
      <c r="L181">
        <v>6</v>
      </c>
      <c r="M181">
        <v>49</v>
      </c>
    </row>
    <row r="182" spans="1:13" ht="12.75">
      <c r="A182" s="1" t="str">
        <f>INDEX(Data!B$21:B$220,Graph!M182)</f>
        <v>Mauritania</v>
      </c>
      <c r="B182" s="1">
        <f t="shared" si="30"/>
        <v>2486.855295322139</v>
      </c>
      <c r="C182" s="1">
        <f t="shared" si="31"/>
        <v>6163.735</v>
      </c>
      <c r="D182" s="1">
        <f t="shared" si="32"/>
        <v>6165.134999999999</v>
      </c>
      <c r="E182" s="1">
        <f t="shared" si="33"/>
        <v>2486855152.448569</v>
      </c>
      <c r="F182" s="1">
        <f t="shared" si="28"/>
        <v>192</v>
      </c>
      <c r="G182" s="3">
        <f t="shared" si="29"/>
        <v>6163.735</v>
      </c>
      <c r="H182" s="1">
        <f>INDEX(Data!F$21:F$220,Graph!M182)</f>
        <v>2486.855295322139</v>
      </c>
      <c r="I182" s="1">
        <f>INDEX(Data!G$21:G$220,Graph!M182)</f>
        <v>2.8</v>
      </c>
      <c r="J182">
        <f t="shared" si="34"/>
        <v>1.4</v>
      </c>
      <c r="K182" s="1">
        <f t="shared" si="35"/>
        <v>-55.73575215737765</v>
      </c>
      <c r="L182">
        <v>3</v>
      </c>
      <c r="M182">
        <v>152</v>
      </c>
    </row>
    <row r="183" spans="1:13" ht="12.75">
      <c r="A183" s="1" t="str">
        <f>INDEX(Data!B$21:B$220,Graph!M183)</f>
        <v>Oman</v>
      </c>
      <c r="B183" s="1">
        <f t="shared" si="30"/>
        <v>127.31043685515151</v>
      </c>
      <c r="C183" s="1">
        <f t="shared" si="31"/>
        <v>200.1</v>
      </c>
      <c r="D183" s="1">
        <f t="shared" si="32"/>
        <v>201.5</v>
      </c>
      <c r="E183" s="1">
        <f t="shared" si="33"/>
        <v>127310074.44856885</v>
      </c>
      <c r="F183" s="1">
        <f t="shared" si="28"/>
        <v>16</v>
      </c>
      <c r="G183" s="3">
        <f t="shared" si="29"/>
        <v>200.1</v>
      </c>
      <c r="H183" s="1">
        <f>INDEX(Data!F$21:F$220,Graph!M183)</f>
        <v>127.31043685515151</v>
      </c>
      <c r="I183" s="1">
        <f>INDEX(Data!G$21:G$220,Graph!M183)</f>
        <v>2.8</v>
      </c>
      <c r="J183">
        <f t="shared" si="34"/>
        <v>1.4</v>
      </c>
      <c r="K183" s="1">
        <f t="shared" si="35"/>
        <v>-4.830802608645527</v>
      </c>
      <c r="L183">
        <v>6</v>
      </c>
      <c r="M183">
        <v>74</v>
      </c>
    </row>
    <row r="184" spans="1:13" ht="12.75">
      <c r="A184" s="1" t="str">
        <f>INDEX(Data!B$21:B$220,Graph!M184)</f>
        <v>Jamaica</v>
      </c>
      <c r="B184" s="1">
        <f t="shared" si="30"/>
        <v>317.3336668334167</v>
      </c>
      <c r="C184" s="1">
        <f t="shared" si="31"/>
        <v>3028.699000000001</v>
      </c>
      <c r="D184" s="1">
        <f t="shared" si="32"/>
        <v>3029.999000000001</v>
      </c>
      <c r="E184" s="1">
        <f t="shared" si="33"/>
        <v>317333079.4165282</v>
      </c>
      <c r="F184" s="1">
        <f t="shared" si="28"/>
        <v>87</v>
      </c>
      <c r="G184" s="3">
        <f t="shared" si="29"/>
        <v>3028.699000000001</v>
      </c>
      <c r="H184" s="1">
        <f>INDEX(Data!F$21:F$220,Graph!M184)</f>
        <v>317.3336668334167</v>
      </c>
      <c r="I184" s="1">
        <f>INDEX(Data!G$21:G$220,Graph!M184)</f>
        <v>2.6</v>
      </c>
      <c r="J184">
        <f t="shared" si="34"/>
        <v>1.3</v>
      </c>
      <c r="K184" s="1">
        <f t="shared" si="35"/>
        <v>-2.0220923169547973</v>
      </c>
      <c r="L184">
        <v>8</v>
      </c>
      <c r="M184">
        <v>79</v>
      </c>
    </row>
    <row r="185" spans="1:13" ht="12.75">
      <c r="A185" s="1" t="str">
        <f>INDEX(Data!B$21:B$220,Graph!M185)</f>
        <v>Mongolia</v>
      </c>
      <c r="B185" s="1">
        <f t="shared" si="30"/>
        <v>375.1122808155406</v>
      </c>
      <c r="C185" s="1">
        <f t="shared" si="31"/>
        <v>3364.2550000000015</v>
      </c>
      <c r="D185" s="1">
        <f t="shared" si="32"/>
        <v>3365.5550000000017</v>
      </c>
      <c r="E185" s="1">
        <f t="shared" si="33"/>
        <v>375112117.4165282</v>
      </c>
      <c r="F185" s="1">
        <f t="shared" si="28"/>
        <v>108</v>
      </c>
      <c r="G185" s="3">
        <f t="shared" si="29"/>
        <v>3364.2550000000015</v>
      </c>
      <c r="H185" s="1">
        <f>INDEX(Data!F$21:F$220,Graph!M185)</f>
        <v>375.1122808155406</v>
      </c>
      <c r="I185" s="1">
        <f>INDEX(Data!G$21:G$220,Graph!M185)</f>
        <v>2.6</v>
      </c>
      <c r="J185">
        <f t="shared" si="34"/>
        <v>1.3</v>
      </c>
      <c r="K185" s="1">
        <f t="shared" si="35"/>
        <v>-42.03225164981603</v>
      </c>
      <c r="L185">
        <v>7</v>
      </c>
      <c r="M185">
        <v>117</v>
      </c>
    </row>
    <row r="186" spans="1:13" ht="12.75">
      <c r="A186" s="1" t="str">
        <f>INDEX(Data!B$21:B$220,Graph!M186)</f>
        <v>Kuwait</v>
      </c>
      <c r="B186" s="1">
        <f t="shared" si="30"/>
        <v>61.86912682597624</v>
      </c>
      <c r="C186" s="1">
        <f t="shared" si="31"/>
        <v>16.5</v>
      </c>
      <c r="D186" s="1">
        <f t="shared" si="32"/>
        <v>17.7</v>
      </c>
      <c r="E186" s="1">
        <f t="shared" si="33"/>
        <v>61869044.38448759</v>
      </c>
      <c r="F186" s="1">
        <f t="shared" si="28"/>
        <v>5</v>
      </c>
      <c r="G186" s="3">
        <f t="shared" si="29"/>
        <v>16.5</v>
      </c>
      <c r="H186" s="1">
        <f>INDEX(Data!F$21:F$220,Graph!M186)</f>
        <v>61.86912682597624</v>
      </c>
      <c r="I186" s="1">
        <f>INDEX(Data!G$21:G$220,Graph!M186)</f>
        <v>2.4</v>
      </c>
      <c r="J186">
        <f t="shared" si="34"/>
        <v>1.2</v>
      </c>
      <c r="K186" s="1">
        <f t="shared" si="35"/>
        <v>-3.172523138337752</v>
      </c>
      <c r="L186">
        <v>6</v>
      </c>
      <c r="M186">
        <v>44</v>
      </c>
    </row>
    <row r="187" spans="1:13" ht="12.75">
      <c r="A187" s="1" t="str">
        <f>INDEX(Data!B$21:B$220,Graph!M187)</f>
        <v>Latvia</v>
      </c>
      <c r="B187" s="1">
        <f t="shared" si="30"/>
        <v>165.3164163481243</v>
      </c>
      <c r="C187" s="1">
        <f t="shared" si="31"/>
        <v>405.0849999999999</v>
      </c>
      <c r="D187" s="1">
        <f t="shared" si="32"/>
        <v>406.2349999999999</v>
      </c>
      <c r="E187" s="1">
        <f t="shared" si="33"/>
        <v>165316050.36846727</v>
      </c>
      <c r="F187" s="1">
        <f t="shared" si="28"/>
        <v>27</v>
      </c>
      <c r="G187" s="3">
        <f t="shared" si="29"/>
        <v>405.0849999999999</v>
      </c>
      <c r="H187" s="1">
        <f>INDEX(Data!F$21:F$220,Graph!M187)</f>
        <v>165.3164163481243</v>
      </c>
      <c r="I187" s="1">
        <f>INDEX(Data!G$21:G$220,Graph!M187)</f>
        <v>2.3</v>
      </c>
      <c r="J187">
        <f t="shared" si="34"/>
        <v>1.15</v>
      </c>
      <c r="K187" s="1">
        <f t="shared" si="35"/>
        <v>-3.406081683531397</v>
      </c>
      <c r="L187">
        <v>9</v>
      </c>
      <c r="M187">
        <v>50</v>
      </c>
    </row>
    <row r="188" spans="1:13" ht="12.75">
      <c r="A188" s="1" t="str">
        <f>INDEX(Data!B$21:B$220,Graph!M188)</f>
        <v>Bhutan</v>
      </c>
      <c r="B188" s="1">
        <f t="shared" si="30"/>
        <v>823.5632260005744</v>
      </c>
      <c r="C188" s="1">
        <f t="shared" si="31"/>
        <v>4088.801000000001</v>
      </c>
      <c r="D188" s="1">
        <f t="shared" si="32"/>
        <v>4089.9010000000007</v>
      </c>
      <c r="E188" s="1">
        <f t="shared" si="33"/>
        <v>823563134.3524469</v>
      </c>
      <c r="F188" s="1">
        <f t="shared" si="28"/>
        <v>150</v>
      </c>
      <c r="G188" s="3">
        <f t="shared" si="29"/>
        <v>4088.801000000001</v>
      </c>
      <c r="H188" s="1">
        <f>INDEX(Data!F$21:F$220,Graph!M188)</f>
        <v>823.5632260005744</v>
      </c>
      <c r="I188" s="1">
        <f>INDEX(Data!G$21:G$220,Graph!M188)</f>
        <v>2.2</v>
      </c>
      <c r="J188">
        <f t="shared" si="34"/>
        <v>1.1</v>
      </c>
      <c r="K188" s="1">
        <f t="shared" si="35"/>
        <v>-30.706153639039258</v>
      </c>
      <c r="L188">
        <v>4</v>
      </c>
      <c r="M188">
        <v>134</v>
      </c>
    </row>
    <row r="189" spans="1:13" ht="12.75">
      <c r="A189" s="1" t="str">
        <f>INDEX(Data!B$21:B$220,Graph!M189)</f>
        <v>Namibia</v>
      </c>
      <c r="B189" s="1">
        <f t="shared" si="30"/>
        <v>235.8428973813511</v>
      </c>
      <c r="C189" s="1">
        <f t="shared" si="31"/>
        <v>2335.954</v>
      </c>
      <c r="D189" s="1">
        <f t="shared" si="32"/>
        <v>2336.954</v>
      </c>
      <c r="E189" s="1">
        <f t="shared" si="33"/>
        <v>235842126.32040635</v>
      </c>
      <c r="F189" s="1">
        <f t="shared" si="28"/>
        <v>56</v>
      </c>
      <c r="G189" s="3">
        <f t="shared" si="29"/>
        <v>2335.954</v>
      </c>
      <c r="H189" s="1">
        <f>INDEX(Data!F$21:F$220,Graph!M189)</f>
        <v>235.8428973813511</v>
      </c>
      <c r="I189" s="1">
        <f>INDEX(Data!G$21:G$220,Graph!M189)</f>
        <v>2</v>
      </c>
      <c r="J189">
        <f t="shared" si="34"/>
        <v>1</v>
      </c>
      <c r="K189" s="1">
        <f t="shared" si="35"/>
        <v>-1.412688341118809</v>
      </c>
      <c r="L189">
        <v>2</v>
      </c>
      <c r="M189">
        <v>126</v>
      </c>
    </row>
    <row r="190" spans="1:13" ht="12.75">
      <c r="A190" s="1" t="str">
        <f>INDEX(Data!B$21:B$220,Graph!M190)</f>
        <v>Slovenia</v>
      </c>
      <c r="B190" s="1">
        <f t="shared" si="30"/>
        <v>289.37072106640244</v>
      </c>
      <c r="C190" s="1">
        <f t="shared" si="31"/>
        <v>2774.3720000000003</v>
      </c>
      <c r="D190" s="1">
        <f t="shared" si="32"/>
        <v>2775.3720000000003</v>
      </c>
      <c r="E190" s="1">
        <f t="shared" si="33"/>
        <v>289370027.3204063</v>
      </c>
      <c r="F190" s="1">
        <f t="shared" si="28"/>
        <v>75</v>
      </c>
      <c r="G190" s="3">
        <f t="shared" si="29"/>
        <v>2774.3720000000003</v>
      </c>
      <c r="H190" s="1">
        <f>INDEX(Data!F$21:F$220,Graph!M190)</f>
        <v>289.37072106640244</v>
      </c>
      <c r="I190" s="1">
        <f>INDEX(Data!G$21:G$220,Graph!M190)</f>
        <v>2</v>
      </c>
      <c r="J190">
        <f t="shared" si="34"/>
        <v>1</v>
      </c>
      <c r="K190" s="1">
        <f t="shared" si="35"/>
        <v>-2.1622689050092845</v>
      </c>
      <c r="L190">
        <v>9</v>
      </c>
      <c r="M190">
        <v>27</v>
      </c>
    </row>
    <row r="191" spans="1:13" ht="12.75">
      <c r="A191" s="1" t="str">
        <f>INDEX(Data!B$21:B$220,Graph!M191)</f>
        <v>TFYR Macedonia</v>
      </c>
      <c r="B191" s="1">
        <f t="shared" si="30"/>
        <v>65.04164996431399</v>
      </c>
      <c r="C191" s="1">
        <f t="shared" si="31"/>
        <v>18.7</v>
      </c>
      <c r="D191" s="1">
        <f t="shared" si="32"/>
        <v>19.7</v>
      </c>
      <c r="E191" s="1">
        <f t="shared" si="33"/>
        <v>65041060.320406325</v>
      </c>
      <c r="F191" s="1">
        <f t="shared" si="28"/>
        <v>6</v>
      </c>
      <c r="G191" s="3">
        <f t="shared" si="29"/>
        <v>18.7</v>
      </c>
      <c r="H191" s="1">
        <f>INDEX(Data!F$21:F$220,Graph!M191)</f>
        <v>65.04164996431399</v>
      </c>
      <c r="I191" s="1">
        <f>INDEX(Data!G$21:G$220,Graph!M191)</f>
        <v>2</v>
      </c>
      <c r="J191">
        <f t="shared" si="34"/>
        <v>1</v>
      </c>
      <c r="K191" s="1">
        <f t="shared" si="35"/>
        <v>-10.502736730963761</v>
      </c>
      <c r="L191">
        <v>9</v>
      </c>
      <c r="M191">
        <v>60</v>
      </c>
    </row>
    <row r="192" spans="1:13" ht="12.75">
      <c r="A192" s="1" t="str">
        <f>INDEX(Data!B$21:B$220,Graph!M192)</f>
        <v>Botswana</v>
      </c>
      <c r="B192" s="1">
        <f t="shared" si="30"/>
        <v>274.95762252176513</v>
      </c>
      <c r="C192" s="1">
        <f t="shared" si="31"/>
        <v>2735.472</v>
      </c>
      <c r="D192" s="1">
        <f t="shared" si="32"/>
        <v>2736.3720000000003</v>
      </c>
      <c r="E192" s="1">
        <f t="shared" si="33"/>
        <v>274957128.2883657</v>
      </c>
      <c r="F192" s="1">
        <f t="shared" si="28"/>
        <v>69</v>
      </c>
      <c r="G192" s="3">
        <f t="shared" si="29"/>
        <v>2735.472</v>
      </c>
      <c r="H192" s="1">
        <f>INDEX(Data!F$21:F$220,Graph!M192)</f>
        <v>274.95762252176513</v>
      </c>
      <c r="I192" s="1">
        <f>INDEX(Data!G$21:G$220,Graph!M192)</f>
        <v>1.8</v>
      </c>
      <c r="J192">
        <f t="shared" si="34"/>
        <v>0.9</v>
      </c>
      <c r="K192" s="1">
        <f t="shared" si="35"/>
        <v>-0.8348212230390004</v>
      </c>
      <c r="L192">
        <v>2</v>
      </c>
      <c r="M192">
        <v>128</v>
      </c>
    </row>
    <row r="193" spans="1:13" ht="12.75">
      <c r="A193" s="1" t="str">
        <f>INDEX(Data!B$21:B$220,Graph!M193)</f>
        <v>Lesotho</v>
      </c>
      <c r="B193" s="1">
        <f t="shared" si="30"/>
        <v>890.2421747785116</v>
      </c>
      <c r="C193" s="1">
        <f t="shared" si="31"/>
        <v>4248.1010000000015</v>
      </c>
      <c r="D193" s="1">
        <f t="shared" si="32"/>
        <v>4249.001000000001</v>
      </c>
      <c r="E193" s="1">
        <f t="shared" si="33"/>
        <v>890242145.2883656</v>
      </c>
      <c r="F193" s="1">
        <f t="shared" si="28"/>
        <v>154</v>
      </c>
      <c r="G193" s="3">
        <f t="shared" si="29"/>
        <v>4248.1010000000015</v>
      </c>
      <c r="H193" s="1">
        <f>INDEX(Data!F$21:F$220,Graph!M193)</f>
        <v>890.2421747785116</v>
      </c>
      <c r="I193" s="1">
        <f>INDEX(Data!G$21:G$220,Graph!M193)</f>
        <v>1.8</v>
      </c>
      <c r="J193">
        <f t="shared" si="34"/>
        <v>0.9</v>
      </c>
      <c r="K193" s="1">
        <f t="shared" si="35"/>
        <v>-4.549983323072297</v>
      </c>
      <c r="L193">
        <v>2</v>
      </c>
      <c r="M193">
        <v>145</v>
      </c>
    </row>
    <row r="194" spans="1:13" ht="12.75">
      <c r="A194" s="1" t="str">
        <f>INDEX(Data!B$21:B$220,Graph!M194)</f>
        <v>Gambia</v>
      </c>
      <c r="B194" s="1">
        <f t="shared" si="30"/>
        <v>1482.4034501683168</v>
      </c>
      <c r="C194" s="1">
        <f t="shared" si="31"/>
        <v>5718.425000000001</v>
      </c>
      <c r="D194" s="1">
        <f t="shared" si="32"/>
        <v>5719.125000000001</v>
      </c>
      <c r="E194" s="1">
        <f t="shared" si="33"/>
        <v>1482403155.2242844</v>
      </c>
      <c r="F194" s="1">
        <f t="shared" si="28"/>
        <v>172</v>
      </c>
      <c r="G194" s="3">
        <f t="shared" si="29"/>
        <v>5718.425000000001</v>
      </c>
      <c r="H194" s="1">
        <f>INDEX(Data!F$21:F$220,Graph!M194)</f>
        <v>1482.4034501683168</v>
      </c>
      <c r="I194" s="1">
        <f>INDEX(Data!G$21:G$220,Graph!M194)</f>
        <v>1.4</v>
      </c>
      <c r="J194">
        <f t="shared" si="34"/>
        <v>0.7</v>
      </c>
      <c r="K194" s="1">
        <f t="shared" si="35"/>
        <v>-63.503404207287986</v>
      </c>
      <c r="L194">
        <v>3</v>
      </c>
      <c r="M194">
        <v>155</v>
      </c>
    </row>
    <row r="195" spans="1:13" ht="12.75">
      <c r="A195" s="1" t="str">
        <f>INDEX(Data!B$21:B$220,Graph!M195)</f>
        <v>Guinea-Bissau</v>
      </c>
      <c r="B195" s="1">
        <f t="shared" si="30"/>
        <v>2223.8710064815627</v>
      </c>
      <c r="C195" s="1">
        <f t="shared" si="31"/>
        <v>6120.205</v>
      </c>
      <c r="D195" s="1">
        <f t="shared" si="32"/>
        <v>6120.905</v>
      </c>
      <c r="E195" s="1">
        <f t="shared" si="33"/>
        <v>2223871172.224284</v>
      </c>
      <c r="F195" s="1">
        <f t="shared" si="28"/>
        <v>188</v>
      </c>
      <c r="G195" s="3">
        <f t="shared" si="29"/>
        <v>6120.205</v>
      </c>
      <c r="H195" s="1">
        <f>INDEX(Data!F$21:F$220,Graph!M195)</f>
        <v>2223.8710064815627</v>
      </c>
      <c r="I195" s="1">
        <f>INDEX(Data!G$21:G$220,Graph!M195)</f>
        <v>1.4</v>
      </c>
      <c r="J195">
        <f t="shared" si="34"/>
        <v>0.7</v>
      </c>
      <c r="K195" s="1">
        <f t="shared" si="35"/>
        <v>-134.71196583914207</v>
      </c>
      <c r="L195">
        <v>3</v>
      </c>
      <c r="M195">
        <v>172</v>
      </c>
    </row>
    <row r="196" spans="1:13" ht="12.75">
      <c r="A196" s="1" t="str">
        <f>INDEX(Data!B$21:B$220,Graph!M196)</f>
        <v>Estonia</v>
      </c>
      <c r="B196" s="1">
        <f t="shared" si="30"/>
        <v>252.0075994532101</v>
      </c>
      <c r="C196" s="1">
        <f t="shared" si="31"/>
        <v>2388.1040000000007</v>
      </c>
      <c r="D196" s="1">
        <f t="shared" si="32"/>
        <v>2388.754000000001</v>
      </c>
      <c r="E196" s="1">
        <f t="shared" si="33"/>
        <v>252007036.2082641</v>
      </c>
      <c r="F196" s="1">
        <f t="shared" si="28"/>
        <v>61</v>
      </c>
      <c r="G196" s="3">
        <f t="shared" si="29"/>
        <v>2388.1040000000007</v>
      </c>
      <c r="H196" s="1">
        <f>INDEX(Data!F$21:F$220,Graph!M196)</f>
        <v>252.0075994532101</v>
      </c>
      <c r="I196" s="1">
        <f>INDEX(Data!G$21:G$220,Graph!M196)</f>
        <v>1.3</v>
      </c>
      <c r="J196">
        <f t="shared" si="34"/>
        <v>0.65</v>
      </c>
      <c r="K196" s="1">
        <f t="shared" si="35"/>
        <v>-1.0623497852390358</v>
      </c>
      <c r="L196">
        <v>9</v>
      </c>
      <c r="M196">
        <v>36</v>
      </c>
    </row>
    <row r="197" spans="1:13" ht="12.75">
      <c r="A197" s="1" t="str">
        <f>INDEX(Data!B$21:B$220,Graph!M197)</f>
        <v>Gabon</v>
      </c>
      <c r="B197" s="1">
        <f t="shared" si="30"/>
        <v>593.1758427697515</v>
      </c>
      <c r="C197" s="1">
        <f t="shared" si="31"/>
        <v>3782.8090000000016</v>
      </c>
      <c r="D197" s="1">
        <f t="shared" si="32"/>
        <v>3783.4590000000017</v>
      </c>
      <c r="E197" s="1">
        <f t="shared" si="33"/>
        <v>593175122.2082641</v>
      </c>
      <c r="F197" s="1">
        <f t="shared" si="28"/>
        <v>134</v>
      </c>
      <c r="G197" s="3">
        <f t="shared" si="29"/>
        <v>3782.8090000000016</v>
      </c>
      <c r="H197" s="1">
        <f>INDEX(Data!F$21:F$220,Graph!M197)</f>
        <v>593.1758427697515</v>
      </c>
      <c r="I197" s="1">
        <f>INDEX(Data!G$21:G$220,Graph!M197)</f>
        <v>1.3</v>
      </c>
      <c r="J197">
        <f t="shared" si="34"/>
        <v>0.65</v>
      </c>
      <c r="K197" s="1">
        <f t="shared" si="35"/>
        <v>-3.9984083109592348</v>
      </c>
      <c r="L197">
        <v>1</v>
      </c>
      <c r="M197">
        <v>122</v>
      </c>
    </row>
    <row r="198" spans="1:13" ht="12.75">
      <c r="A198" s="1" t="str">
        <f>INDEX(Data!B$21:B$220,Graph!M198)</f>
        <v>Trinidad &amp; Tobago</v>
      </c>
      <c r="B198" s="1">
        <f t="shared" si="30"/>
        <v>303.9443076818797</v>
      </c>
      <c r="C198" s="1">
        <f t="shared" si="31"/>
        <v>3022.5220000000004</v>
      </c>
      <c r="D198" s="1">
        <f t="shared" si="32"/>
        <v>3023.1720000000005</v>
      </c>
      <c r="E198" s="1">
        <f t="shared" si="33"/>
        <v>303944054.2082641</v>
      </c>
      <c r="F198" s="1">
        <f t="shared" si="28"/>
        <v>82</v>
      </c>
      <c r="G198" s="3">
        <f t="shared" si="29"/>
        <v>3022.5220000000004</v>
      </c>
      <c r="H198" s="1">
        <f>INDEX(Data!F$21:F$220,Graph!M198)</f>
        <v>303.9443076818797</v>
      </c>
      <c r="I198" s="1">
        <f>INDEX(Data!G$21:G$220,Graph!M198)</f>
        <v>1.3</v>
      </c>
      <c r="J198">
        <f t="shared" si="34"/>
        <v>0.65</v>
      </c>
      <c r="K198" s="1">
        <f t="shared" si="35"/>
        <v>-4.8642872236828225</v>
      </c>
      <c r="L198">
        <v>8</v>
      </c>
      <c r="M198">
        <v>54</v>
      </c>
    </row>
    <row r="199" spans="1:13" ht="12.75">
      <c r="A199" s="1" t="str">
        <f>INDEX(Data!B$21:B$220,Graph!M199)</f>
        <v>Mauritius</v>
      </c>
      <c r="B199" s="1">
        <f t="shared" si="30"/>
        <v>209.5760828587869</v>
      </c>
      <c r="C199" s="1">
        <f t="shared" si="31"/>
        <v>974.7539999999998</v>
      </c>
      <c r="D199" s="1">
        <f t="shared" si="32"/>
        <v>975.3539999999998</v>
      </c>
      <c r="E199" s="1">
        <f t="shared" si="33"/>
        <v>209576064.1922438</v>
      </c>
      <c r="F199" s="1">
        <f t="shared" si="28"/>
        <v>43</v>
      </c>
      <c r="G199" s="3">
        <f t="shared" si="29"/>
        <v>974.7539999999998</v>
      </c>
      <c r="H199" s="1">
        <f>INDEX(Data!F$21:F$220,Graph!M199)</f>
        <v>209.5760828587869</v>
      </c>
      <c r="I199" s="1">
        <f>INDEX(Data!G$21:G$220,Graph!M199)</f>
        <v>1.2</v>
      </c>
      <c r="J199">
        <f t="shared" si="34"/>
        <v>0.6</v>
      </c>
      <c r="K199" s="1">
        <f t="shared" si="35"/>
        <v>-1.5157583001306705</v>
      </c>
      <c r="L199">
        <v>2</v>
      </c>
      <c r="M199">
        <v>64</v>
      </c>
    </row>
    <row r="200" spans="1:13" ht="12.75">
      <c r="A200" s="1" t="str">
        <f>INDEX(Data!B$21:B$220,Graph!M200)</f>
        <v>Swaziland</v>
      </c>
      <c r="B200" s="1">
        <f t="shared" si="30"/>
        <v>1262.2739247661275</v>
      </c>
      <c r="C200" s="1">
        <f t="shared" si="31"/>
        <v>5680.502</v>
      </c>
      <c r="D200" s="1">
        <f t="shared" si="32"/>
        <v>5681.052000000001</v>
      </c>
      <c r="E200" s="1">
        <f t="shared" si="33"/>
        <v>1262273137.1762235</v>
      </c>
      <c r="F200" s="1">
        <f t="shared" si="28"/>
        <v>167</v>
      </c>
      <c r="G200" s="3">
        <f t="shared" si="29"/>
        <v>5680.502</v>
      </c>
      <c r="H200" s="1">
        <f>INDEX(Data!F$21:F$220,Graph!M200)</f>
        <v>1262.2739247661275</v>
      </c>
      <c r="I200" s="1">
        <f>INDEX(Data!G$21:G$220,Graph!M200)</f>
        <v>1.1</v>
      </c>
      <c r="J200">
        <f t="shared" si="34"/>
        <v>0.55</v>
      </c>
      <c r="K200" s="1">
        <f t="shared" si="35"/>
        <v>-10.246399763663021</v>
      </c>
      <c r="L200">
        <v>2</v>
      </c>
      <c r="M200">
        <v>137</v>
      </c>
    </row>
    <row r="201" spans="1:13" ht="12.75">
      <c r="A201" s="1" t="str">
        <f>INDEX(Data!B$21:B$220,Graph!M201)</f>
        <v>Cyprus</v>
      </c>
      <c r="B201" s="1">
        <f t="shared" si="30"/>
        <v>624.7531408724324</v>
      </c>
      <c r="C201" s="1">
        <f t="shared" si="31"/>
        <v>3866.9590000000017</v>
      </c>
      <c r="D201" s="1">
        <f t="shared" si="32"/>
        <v>3867.3590000000017</v>
      </c>
      <c r="E201" s="1">
        <f t="shared" si="33"/>
        <v>624753030.1281625</v>
      </c>
      <c r="F201" s="1">
        <f t="shared" si="28"/>
        <v>137</v>
      </c>
      <c r="G201" s="3">
        <f t="shared" si="29"/>
        <v>3866.9590000000017</v>
      </c>
      <c r="H201" s="1">
        <f>INDEX(Data!F$21:F$220,Graph!M201)</f>
        <v>624.7531408724324</v>
      </c>
      <c r="I201" s="1">
        <f>INDEX(Data!G$21:G$220,Graph!M201)</f>
        <v>0.8</v>
      </c>
      <c r="J201">
        <f t="shared" si="34"/>
        <v>0.4</v>
      </c>
      <c r="K201" s="1">
        <f t="shared" si="35"/>
        <v>-16.29315107233333</v>
      </c>
      <c r="L201">
        <v>9</v>
      </c>
      <c r="M201">
        <v>30</v>
      </c>
    </row>
    <row r="202" spans="1:13" ht="12.75">
      <c r="A202" s="1" t="str">
        <f>INDEX(Data!B$21:B$220,Graph!M202)</f>
        <v>Fiji</v>
      </c>
      <c r="B202" s="1">
        <f t="shared" si="30"/>
        <v>309.5331425565137</v>
      </c>
      <c r="C202" s="1">
        <f t="shared" si="31"/>
        <v>3023.8720000000008</v>
      </c>
      <c r="D202" s="1">
        <f t="shared" si="32"/>
        <v>3024.272000000001</v>
      </c>
      <c r="E202" s="1">
        <f t="shared" si="33"/>
        <v>309533081.12816256</v>
      </c>
      <c r="F202" s="1">
        <f t="shared" si="28"/>
        <v>84</v>
      </c>
      <c r="G202" s="3">
        <f t="shared" si="29"/>
        <v>3023.8720000000008</v>
      </c>
      <c r="H202" s="1">
        <f>INDEX(Data!F$21:F$220,Graph!M202)</f>
        <v>309.5331425565137</v>
      </c>
      <c r="I202" s="1">
        <f>INDEX(Data!G$21:G$220,Graph!M202)</f>
        <v>0.8</v>
      </c>
      <c r="J202">
        <f t="shared" si="34"/>
        <v>0.4</v>
      </c>
      <c r="K202" s="1">
        <f t="shared" si="35"/>
        <v>-4.054461430738797</v>
      </c>
      <c r="L202">
        <v>5</v>
      </c>
      <c r="M202">
        <v>81</v>
      </c>
    </row>
    <row r="203" spans="1:13" ht="12.75">
      <c r="A203" s="1" t="str">
        <f>INDEX(Data!B$21:B$220,Graph!M203)</f>
        <v>Guyana</v>
      </c>
      <c r="B203" s="1">
        <f t="shared" si="30"/>
        <v>250.4172346111593</v>
      </c>
      <c r="C203" s="1">
        <f t="shared" si="31"/>
        <v>2387.0540000000005</v>
      </c>
      <c r="D203" s="1">
        <f t="shared" si="32"/>
        <v>2387.4540000000006</v>
      </c>
      <c r="E203" s="1">
        <f t="shared" si="33"/>
        <v>250417104.12816253</v>
      </c>
      <c r="F203" s="1">
        <f t="shared" si="28"/>
        <v>60</v>
      </c>
      <c r="G203" s="3">
        <f t="shared" si="29"/>
        <v>2387.0540000000005</v>
      </c>
      <c r="H203" s="1">
        <f>INDEX(Data!F$21:F$220,Graph!M203)</f>
        <v>250.4172346111593</v>
      </c>
      <c r="I203" s="1">
        <f>INDEX(Data!G$21:G$220,Graph!M203)</f>
        <v>0.8</v>
      </c>
      <c r="J203">
        <f t="shared" si="34"/>
        <v>0.4</v>
      </c>
      <c r="K203" s="1">
        <f t="shared" si="35"/>
        <v>-1.5903648420508034</v>
      </c>
      <c r="L203">
        <v>8</v>
      </c>
      <c r="M203">
        <v>104</v>
      </c>
    </row>
    <row r="204" spans="1:13" ht="12.75">
      <c r="A204" s="1" t="str">
        <f>INDEX(Data!B$21:B$220,Graph!M204)</f>
        <v>Bahrain</v>
      </c>
      <c r="B204" s="1">
        <f t="shared" si="30"/>
        <v>41.84780462487096</v>
      </c>
      <c r="C204" s="1">
        <f t="shared" si="31"/>
        <v>0.95</v>
      </c>
      <c r="D204" s="1">
        <f t="shared" si="32"/>
        <v>1.2999999999999998</v>
      </c>
      <c r="E204" s="1">
        <f t="shared" si="33"/>
        <v>41847040.11214222</v>
      </c>
      <c r="F204" s="1">
        <f t="shared" si="28"/>
        <v>2</v>
      </c>
      <c r="G204" s="3">
        <f t="shared" si="29"/>
        <v>0.95</v>
      </c>
      <c r="H204" s="1">
        <f>INDEX(Data!F$21:F$220,Graph!M204)</f>
        <v>41.84780462487096</v>
      </c>
      <c r="I204" s="1">
        <f>INDEX(Data!G$21:G$220,Graph!M204)</f>
        <v>0.7</v>
      </c>
      <c r="J204">
        <f t="shared" si="34"/>
        <v>0.35</v>
      </c>
      <c r="K204" s="1">
        <f t="shared" si="35"/>
        <v>-7.761139907077897</v>
      </c>
      <c r="L204">
        <v>6</v>
      </c>
      <c r="M204">
        <v>40</v>
      </c>
    </row>
    <row r="205" spans="1:13" ht="12.75">
      <c r="A205" s="1" t="str">
        <f>INDEX(Data!B$21:B$220,Graph!M205)</f>
        <v>Comoros</v>
      </c>
      <c r="B205" s="1">
        <f t="shared" si="30"/>
        <v>519.6314047838098</v>
      </c>
      <c r="C205" s="1">
        <f t="shared" si="31"/>
        <v>3706.809000000001</v>
      </c>
      <c r="D205" s="1">
        <f t="shared" si="32"/>
        <v>3707.159000000001</v>
      </c>
      <c r="E205" s="1">
        <f t="shared" si="33"/>
        <v>519631136.11214226</v>
      </c>
      <c r="F205" s="1">
        <f t="shared" si="28"/>
        <v>127</v>
      </c>
      <c r="G205" s="3">
        <f t="shared" si="29"/>
        <v>3706.809000000001</v>
      </c>
      <c r="H205" s="1">
        <f>INDEX(Data!F$21:F$220,Graph!M205)</f>
        <v>519.6314047838098</v>
      </c>
      <c r="I205" s="1">
        <f>INDEX(Data!G$21:G$220,Graph!M205)</f>
        <v>0.7</v>
      </c>
      <c r="J205">
        <f t="shared" si="34"/>
        <v>0.35</v>
      </c>
      <c r="K205" s="1">
        <f t="shared" si="35"/>
        <v>-15.7109461389839</v>
      </c>
      <c r="L205">
        <v>2</v>
      </c>
      <c r="M205">
        <v>136</v>
      </c>
    </row>
    <row r="206" spans="1:13" ht="12.75">
      <c r="A206" s="1" t="str">
        <f>INDEX(Data!B$21:B$220,Graph!M206)</f>
        <v>Djibouti</v>
      </c>
      <c r="B206" s="1">
        <f t="shared" si="30"/>
        <v>1480.8176500141483</v>
      </c>
      <c r="C206" s="1">
        <f t="shared" si="31"/>
        <v>5717.375000000001</v>
      </c>
      <c r="D206" s="1">
        <f t="shared" si="32"/>
        <v>5717.725000000001</v>
      </c>
      <c r="E206" s="1">
        <f t="shared" si="33"/>
        <v>1480817154.112142</v>
      </c>
      <c r="F206" s="1">
        <f t="shared" si="28"/>
        <v>171</v>
      </c>
      <c r="G206" s="3">
        <f t="shared" si="29"/>
        <v>5717.375000000001</v>
      </c>
      <c r="H206" s="1">
        <f>INDEX(Data!F$21:F$220,Graph!M206)</f>
        <v>1480.8176500141483</v>
      </c>
      <c r="I206" s="1">
        <f>INDEX(Data!G$21:G$220,Graph!M206)</f>
        <v>0.7</v>
      </c>
      <c r="J206">
        <f t="shared" si="34"/>
        <v>0.35</v>
      </c>
      <c r="K206" s="1">
        <f t="shared" si="35"/>
        <v>-1.5858001541685098</v>
      </c>
      <c r="L206">
        <v>2</v>
      </c>
      <c r="M206">
        <v>154</v>
      </c>
    </row>
    <row r="207" spans="1:13" ht="12.75">
      <c r="A207" s="1" t="str">
        <f>INDEX(Data!B$21:B$220,Graph!M207)</f>
        <v>Timor-Leste</v>
      </c>
      <c r="B207" s="1">
        <f t="shared" si="30"/>
        <v>865.1464748419626</v>
      </c>
      <c r="C207" s="1">
        <f t="shared" si="31"/>
        <v>4103.051000000001</v>
      </c>
      <c r="D207" s="1">
        <f t="shared" si="32"/>
        <v>4103.401000000002</v>
      </c>
      <c r="E207" s="1">
        <f t="shared" si="33"/>
        <v>865146158.1121422</v>
      </c>
      <c r="F207" s="1">
        <f aca="true" t="shared" si="36" ref="F207:F238">RANK(E207,E$47:E$246,1)</f>
        <v>152</v>
      </c>
      <c r="G207" s="3">
        <f aca="true" t="shared" si="37" ref="G207:G238">C207</f>
        <v>4103.051000000001</v>
      </c>
      <c r="H207" s="1">
        <f>INDEX(Data!F$21:F$220,Graph!M207)</f>
        <v>865.1464748419626</v>
      </c>
      <c r="I207" s="1">
        <f>INDEX(Data!G$21:G$220,Graph!M207)</f>
        <v>0.7</v>
      </c>
      <c r="J207">
        <f t="shared" si="34"/>
        <v>0.35</v>
      </c>
      <c r="K207" s="1">
        <f t="shared" si="35"/>
        <v>-5.086508604774053</v>
      </c>
      <c r="L207">
        <v>5</v>
      </c>
      <c r="M207">
        <v>158</v>
      </c>
    </row>
    <row r="208" spans="1:13" ht="12.75">
      <c r="A208" s="1" t="str">
        <f>INDEX(Data!B$21:B$220,Graph!M208)</f>
        <v>Qatar</v>
      </c>
      <c r="B208" s="1">
        <f t="shared" si="30"/>
        <v>21.653050697991716</v>
      </c>
      <c r="C208" s="1">
        <f t="shared" si="31"/>
        <v>0.3</v>
      </c>
      <c r="D208" s="1">
        <f t="shared" si="32"/>
        <v>0.6</v>
      </c>
      <c r="E208" s="1">
        <f t="shared" si="33"/>
        <v>21653047.096121896</v>
      </c>
      <c r="F208" s="1">
        <f t="shared" si="36"/>
        <v>1</v>
      </c>
      <c r="G208" s="3">
        <f t="shared" si="37"/>
        <v>0.3</v>
      </c>
      <c r="H208" s="1">
        <f>INDEX(Data!F$21:F$220,Graph!M208)</f>
        <v>21.653050697991716</v>
      </c>
      <c r="I208" s="1">
        <f>INDEX(Data!G$21:G$220,Graph!M208)</f>
        <v>0.6</v>
      </c>
      <c r="J208">
        <f t="shared" si="34"/>
        <v>0.3</v>
      </c>
      <c r="K208" s="1">
        <f t="shared" si="35"/>
        <v>-20.194753926879244</v>
      </c>
      <c r="L208">
        <v>6</v>
      </c>
      <c r="M208">
        <v>47</v>
      </c>
    </row>
    <row r="209" spans="1:13" ht="12.75">
      <c r="A209" s="1" t="str">
        <f>INDEX(Data!B$21:B$220,Graph!M209)</f>
        <v>Cape Verde</v>
      </c>
      <c r="B209" s="1">
        <f t="shared" si="30"/>
        <v>181.15982571996244</v>
      </c>
      <c r="C209" s="1">
        <f t="shared" si="31"/>
        <v>496.8849999999999</v>
      </c>
      <c r="D209" s="1">
        <f t="shared" si="32"/>
        <v>497.1349999999999</v>
      </c>
      <c r="E209" s="1">
        <f t="shared" si="33"/>
        <v>181159105.08010158</v>
      </c>
      <c r="F209" s="1">
        <f t="shared" si="36"/>
        <v>32</v>
      </c>
      <c r="G209" s="3">
        <f t="shared" si="37"/>
        <v>496.8849999999999</v>
      </c>
      <c r="H209" s="1">
        <f>INDEX(Data!F$21:F$220,Graph!M209)</f>
        <v>181.15982571996244</v>
      </c>
      <c r="I209" s="1">
        <f>INDEX(Data!G$21:G$220,Graph!M209)</f>
        <v>0.5</v>
      </c>
      <c r="J209">
        <f t="shared" si="34"/>
        <v>0.25</v>
      </c>
      <c r="K209" s="1">
        <f t="shared" si="35"/>
        <v>-3.061181108393555</v>
      </c>
      <c r="L209">
        <v>3</v>
      </c>
      <c r="M209">
        <v>105</v>
      </c>
    </row>
    <row r="210" spans="1:13" ht="12.75">
      <c r="A210" s="1" t="str">
        <f>INDEX(Data!B$21:B$220,Graph!M210)</f>
        <v>Equatorial Guinea</v>
      </c>
      <c r="B210" s="1">
        <f t="shared" si="30"/>
        <v>894.7921581015839</v>
      </c>
      <c r="C210" s="1">
        <f t="shared" si="31"/>
        <v>4249.251000000001</v>
      </c>
      <c r="D210" s="1">
        <f t="shared" si="32"/>
        <v>4249.501000000001</v>
      </c>
      <c r="E210" s="1">
        <f t="shared" si="33"/>
        <v>894792109.0801015</v>
      </c>
      <c r="F210" s="1">
        <f t="shared" si="36"/>
        <v>155</v>
      </c>
      <c r="G210" s="3">
        <f t="shared" si="37"/>
        <v>4249.251000000001</v>
      </c>
      <c r="H210" s="1">
        <f>INDEX(Data!F$21:F$220,Graph!M210)</f>
        <v>894.7921581015839</v>
      </c>
      <c r="I210" s="1">
        <f>INDEX(Data!G$21:G$220,Graph!M210)</f>
        <v>0.5</v>
      </c>
      <c r="J210">
        <f t="shared" si="34"/>
        <v>0.25</v>
      </c>
      <c r="K210" s="1">
        <f t="shared" si="35"/>
        <v>-25.427321380406624</v>
      </c>
      <c r="L210">
        <v>1</v>
      </c>
      <c r="M210">
        <v>109</v>
      </c>
    </row>
    <row r="211" spans="1:13" ht="12.75">
      <c r="A211" s="1" t="str">
        <f>INDEX(Data!B$21:B$220,Graph!M211)</f>
        <v>Solomon Islands</v>
      </c>
      <c r="B211" s="1">
        <f t="shared" si="30"/>
        <v>320.47420442703003</v>
      </c>
      <c r="C211" s="1">
        <f t="shared" si="31"/>
        <v>3054.0490000000013</v>
      </c>
      <c r="D211" s="1">
        <f t="shared" si="32"/>
        <v>3054.2990000000013</v>
      </c>
      <c r="E211" s="1">
        <f t="shared" si="33"/>
        <v>320474124.0801016</v>
      </c>
      <c r="F211" s="1">
        <f t="shared" si="36"/>
        <v>90</v>
      </c>
      <c r="G211" s="3">
        <f t="shared" si="37"/>
        <v>3054.0490000000013</v>
      </c>
      <c r="H211" s="1">
        <f>INDEX(Data!F$21:F$220,Graph!M211)</f>
        <v>320.47420442703003</v>
      </c>
      <c r="I211" s="1">
        <f>INDEX(Data!G$21:G$220,Graph!M211)</f>
        <v>0.5</v>
      </c>
      <c r="J211">
        <f t="shared" si="34"/>
        <v>0.25</v>
      </c>
      <c r="K211" s="1">
        <f t="shared" si="35"/>
        <v>-0.38167017416287763</v>
      </c>
      <c r="L211">
        <v>5</v>
      </c>
      <c r="M211">
        <v>124</v>
      </c>
    </row>
    <row r="212" spans="1:13" ht="12.75">
      <c r="A212" s="1" t="str">
        <f>INDEX(Data!B$21:B$220,Graph!M212)</f>
        <v>Luxembourg</v>
      </c>
      <c r="B212" s="1">
        <f t="shared" si="30"/>
        <v>231.82265393009192</v>
      </c>
      <c r="C212" s="1">
        <f t="shared" si="31"/>
        <v>2296.3540000000003</v>
      </c>
      <c r="D212" s="1">
        <f t="shared" si="32"/>
        <v>2296.554</v>
      </c>
      <c r="E212" s="1">
        <f t="shared" si="33"/>
        <v>231822015.06408128</v>
      </c>
      <c r="F212" s="1">
        <f t="shared" si="36"/>
        <v>51</v>
      </c>
      <c r="G212" s="3">
        <f t="shared" si="37"/>
        <v>2296.3540000000003</v>
      </c>
      <c r="H212" s="1">
        <f>INDEX(Data!F$21:F$220,Graph!M212)</f>
        <v>231.82265393009192</v>
      </c>
      <c r="I212" s="1">
        <f>INDEX(Data!G$21:G$220,Graph!M212)</f>
        <v>0.4</v>
      </c>
      <c r="J212">
        <f t="shared" si="34"/>
        <v>0.2</v>
      </c>
      <c r="K212" s="1">
        <f t="shared" si="35"/>
        <v>-0.8989663781807451</v>
      </c>
      <c r="L212">
        <v>11</v>
      </c>
      <c r="M212">
        <v>15</v>
      </c>
    </row>
    <row r="213" spans="1:13" ht="12.75">
      <c r="A213" s="1" t="str">
        <f>INDEX(Data!B$21:B$220,Graph!M213)</f>
        <v>Malta</v>
      </c>
      <c r="B213" s="1">
        <f t="shared" si="30"/>
        <v>587.066056452455</v>
      </c>
      <c r="C213" s="1">
        <f t="shared" si="31"/>
        <v>3770.6590000000015</v>
      </c>
      <c r="D213" s="1">
        <f t="shared" si="32"/>
        <v>3770.8590000000013</v>
      </c>
      <c r="E213" s="1">
        <f t="shared" si="33"/>
        <v>587066031.0640813</v>
      </c>
      <c r="F213" s="1">
        <f t="shared" si="36"/>
        <v>132</v>
      </c>
      <c r="G213" s="3">
        <f t="shared" si="37"/>
        <v>3770.6590000000015</v>
      </c>
      <c r="H213" s="1">
        <f>INDEX(Data!F$21:F$220,Graph!M213)</f>
        <v>587.066056452455</v>
      </c>
      <c r="I213" s="1">
        <f>INDEX(Data!G$21:G$220,Graph!M213)</f>
        <v>0.4</v>
      </c>
      <c r="J213">
        <f t="shared" si="34"/>
        <v>0.2</v>
      </c>
      <c r="K213" s="1">
        <f t="shared" si="35"/>
        <v>-5.242311535662907</v>
      </c>
      <c r="L213">
        <v>11</v>
      </c>
      <c r="M213">
        <v>31</v>
      </c>
    </row>
    <row r="214" spans="1:13" ht="12.75">
      <c r="A214" s="1" t="str">
        <f>INDEX(Data!B$21:B$220,Graph!M214)</f>
        <v>Suriname</v>
      </c>
      <c r="B214" s="1">
        <f t="shared" si="30"/>
        <v>220.37304485888728</v>
      </c>
      <c r="C214" s="1">
        <f t="shared" si="31"/>
        <v>990.6539999999998</v>
      </c>
      <c r="D214" s="1">
        <f t="shared" si="32"/>
        <v>990.8539999999998</v>
      </c>
      <c r="E214" s="1">
        <f t="shared" si="33"/>
        <v>220373067.06408128</v>
      </c>
      <c r="F214" s="1">
        <f t="shared" si="36"/>
        <v>47</v>
      </c>
      <c r="G214" s="3">
        <f t="shared" si="37"/>
        <v>990.6539999999998</v>
      </c>
      <c r="H214" s="1">
        <f>INDEX(Data!F$21:F$220,Graph!M214)</f>
        <v>220.37304485888728</v>
      </c>
      <c r="I214" s="1">
        <f>INDEX(Data!G$21:G$220,Graph!M214)</f>
        <v>0.4</v>
      </c>
      <c r="J214">
        <f t="shared" si="34"/>
        <v>0.2</v>
      </c>
      <c r="K214" s="1">
        <f t="shared" si="35"/>
        <v>-3.621044363019678</v>
      </c>
      <c r="L214">
        <v>8</v>
      </c>
      <c r="M214">
        <v>67</v>
      </c>
    </row>
    <row r="215" spans="1:13" ht="12.75">
      <c r="A215" s="1" t="str">
        <f>INDEX(Data!B$21:B$220,Graph!M215)</f>
        <v>Bahamas</v>
      </c>
      <c r="B215" s="1">
        <f t="shared" si="30"/>
        <v>142.73261060121686</v>
      </c>
      <c r="C215" s="1">
        <f t="shared" si="31"/>
        <v>270.28499999999997</v>
      </c>
      <c r="D215" s="1">
        <f t="shared" si="32"/>
        <v>270.43499999999995</v>
      </c>
      <c r="E215" s="1">
        <f t="shared" si="33"/>
        <v>142732051.04806095</v>
      </c>
      <c r="F215" s="1">
        <f t="shared" si="36"/>
        <v>21</v>
      </c>
      <c r="G215" s="3">
        <f t="shared" si="37"/>
        <v>270.28499999999997</v>
      </c>
      <c r="H215" s="1">
        <f>INDEX(Data!F$21:F$220,Graph!M215)</f>
        <v>142.73261060121686</v>
      </c>
      <c r="I215" s="1">
        <f>INDEX(Data!G$21:G$220,Graph!M215)</f>
        <v>0.3</v>
      </c>
      <c r="J215">
        <f t="shared" si="34"/>
        <v>0.15</v>
      </c>
      <c r="K215" s="1">
        <f t="shared" si="35"/>
        <v>-0.21825503706730842</v>
      </c>
      <c r="L215">
        <v>10</v>
      </c>
      <c r="M215">
        <v>51</v>
      </c>
    </row>
    <row r="216" spans="1:13" ht="12.75">
      <c r="A216" s="1" t="str">
        <f>INDEX(Data!B$21:B$220,Graph!M216)</f>
        <v>Barbados</v>
      </c>
      <c r="B216" s="1">
        <f t="shared" si="30"/>
        <v>293.1470800020786</v>
      </c>
      <c r="C216" s="1">
        <f t="shared" si="31"/>
        <v>2775.722</v>
      </c>
      <c r="D216" s="1">
        <f t="shared" si="32"/>
        <v>2775.8720000000003</v>
      </c>
      <c r="E216" s="1">
        <f t="shared" si="33"/>
        <v>293147029.04806095</v>
      </c>
      <c r="F216" s="1">
        <f t="shared" si="36"/>
        <v>77</v>
      </c>
      <c r="G216" s="3">
        <f t="shared" si="37"/>
        <v>2775.722</v>
      </c>
      <c r="H216" s="1">
        <f>INDEX(Data!F$21:F$220,Graph!M216)</f>
        <v>293.1470800020786</v>
      </c>
      <c r="I216" s="1">
        <f>INDEX(Data!G$21:G$220,Graph!M216)</f>
        <v>0.3</v>
      </c>
      <c r="J216">
        <f t="shared" si="34"/>
        <v>0.15</v>
      </c>
      <c r="K216" s="1">
        <f t="shared" si="35"/>
        <v>-2.879070404174115</v>
      </c>
      <c r="L216">
        <v>8</v>
      </c>
      <c r="M216">
        <v>29</v>
      </c>
    </row>
    <row r="217" spans="1:13" ht="12.75">
      <c r="A217" s="1" t="str">
        <f>INDEX(Data!B$21:B$220,Graph!M217)</f>
        <v>Belize</v>
      </c>
      <c r="B217" s="1">
        <f t="shared" si="30"/>
        <v>417.14453246535663</v>
      </c>
      <c r="C217" s="1">
        <f t="shared" si="31"/>
        <v>3365.7050000000013</v>
      </c>
      <c r="D217" s="1">
        <f t="shared" si="32"/>
        <v>3365.8550000000014</v>
      </c>
      <c r="E217" s="1">
        <f t="shared" si="33"/>
        <v>417144099.04806095</v>
      </c>
      <c r="F217" s="1">
        <f t="shared" si="36"/>
        <v>109</v>
      </c>
      <c r="G217" s="3">
        <f t="shared" si="37"/>
        <v>3365.7050000000013</v>
      </c>
      <c r="H217" s="1">
        <f>INDEX(Data!F$21:F$220,Graph!M217)</f>
        <v>417.14453246535663</v>
      </c>
      <c r="I217" s="1">
        <f>INDEX(Data!G$21:G$220,Graph!M217)</f>
        <v>0.3</v>
      </c>
      <c r="J217">
        <f t="shared" si="34"/>
        <v>0.15</v>
      </c>
      <c r="K217" s="1">
        <f t="shared" si="35"/>
        <v>-10.875555416006591</v>
      </c>
      <c r="L217">
        <v>8</v>
      </c>
      <c r="M217">
        <v>99</v>
      </c>
    </row>
    <row r="218" spans="1:13" ht="12.75">
      <c r="A218" s="1" t="str">
        <f>INDEX(Data!B$21:B$220,Graph!M218)</f>
        <v>Brunei Darussalam</v>
      </c>
      <c r="B218" s="1">
        <f t="shared" si="30"/>
        <v>75.54438669527775</v>
      </c>
      <c r="C218" s="1">
        <f t="shared" si="31"/>
        <v>19.849999999999998</v>
      </c>
      <c r="D218" s="1">
        <f t="shared" si="32"/>
        <v>19.999999999999996</v>
      </c>
      <c r="E218" s="1">
        <f t="shared" si="33"/>
        <v>75544033.04806094</v>
      </c>
      <c r="F218" s="1">
        <f t="shared" si="36"/>
        <v>7</v>
      </c>
      <c r="G218" s="3">
        <f t="shared" si="37"/>
        <v>19.849999999999998</v>
      </c>
      <c r="H218" s="1">
        <f>INDEX(Data!F$21:F$220,Graph!M218)</f>
        <v>75.54438669527775</v>
      </c>
      <c r="I218" s="1">
        <f>INDEX(Data!G$21:G$220,Graph!M218)</f>
        <v>0.3</v>
      </c>
      <c r="J218">
        <f t="shared" si="34"/>
        <v>0.15</v>
      </c>
      <c r="K218" s="1">
        <f t="shared" si="35"/>
        <v>-14.913292272874855</v>
      </c>
      <c r="L218">
        <v>5</v>
      </c>
      <c r="M218">
        <v>33</v>
      </c>
    </row>
    <row r="219" spans="1:13" ht="12.75">
      <c r="A219" s="1" t="str">
        <f>INDEX(Data!B$21:B$220,Graph!M219)</f>
        <v>Iceland</v>
      </c>
      <c r="B219" s="1">
        <f t="shared" si="30"/>
        <v>308.80859490556253</v>
      </c>
      <c r="C219" s="1">
        <f t="shared" si="31"/>
        <v>3023.3220000000006</v>
      </c>
      <c r="D219" s="1">
        <f t="shared" si="32"/>
        <v>3023.4720000000007</v>
      </c>
      <c r="E219" s="1">
        <f t="shared" si="33"/>
        <v>308808007.04806095</v>
      </c>
      <c r="F219" s="1">
        <f t="shared" si="36"/>
        <v>83</v>
      </c>
      <c r="G219" s="3">
        <f t="shared" si="37"/>
        <v>3023.3220000000006</v>
      </c>
      <c r="H219" s="1">
        <f>INDEX(Data!F$21:F$220,Graph!M219)</f>
        <v>308.80859490556253</v>
      </c>
      <c r="I219" s="1">
        <f>INDEX(Data!G$21:G$220,Graph!M219)</f>
        <v>0.3</v>
      </c>
      <c r="J219">
        <f t="shared" si="34"/>
        <v>0.15</v>
      </c>
      <c r="K219" s="1">
        <f t="shared" si="35"/>
        <v>-0.7245476509511946</v>
      </c>
      <c r="L219">
        <v>11</v>
      </c>
      <c r="M219">
        <v>7</v>
      </c>
    </row>
    <row r="220" spans="1:13" ht="12.75">
      <c r="A220" s="1" t="str">
        <f>INDEX(Data!B$21:B$220,Graph!M220)</f>
        <v>Maldives</v>
      </c>
      <c r="B220" s="1">
        <f t="shared" si="30"/>
        <v>641.8561213027616</v>
      </c>
      <c r="C220" s="1">
        <f t="shared" si="31"/>
        <v>3881.309000000002</v>
      </c>
      <c r="D220" s="1">
        <f t="shared" si="32"/>
        <v>3881.459000000002</v>
      </c>
      <c r="E220" s="1">
        <f t="shared" si="33"/>
        <v>641856084.0480609</v>
      </c>
      <c r="F220" s="1">
        <f t="shared" si="36"/>
        <v>139</v>
      </c>
      <c r="G220" s="3">
        <f t="shared" si="37"/>
        <v>3881.309000000002</v>
      </c>
      <c r="H220" s="1">
        <f>INDEX(Data!F$21:F$220,Graph!M220)</f>
        <v>641.8561213027616</v>
      </c>
      <c r="I220" s="1">
        <f>INDEX(Data!G$21:G$220,Graph!M220)</f>
        <v>0.3</v>
      </c>
      <c r="J220">
        <f t="shared" si="34"/>
        <v>0.15</v>
      </c>
      <c r="K220" s="1">
        <f t="shared" si="35"/>
        <v>-2.865106546724064</v>
      </c>
      <c r="L220">
        <v>4</v>
      </c>
      <c r="M220">
        <v>84</v>
      </c>
    </row>
    <row r="221" spans="1:13" ht="12.75">
      <c r="A221" s="1" t="str">
        <f>INDEX(Data!B$21:B$220,Graph!M221)</f>
        <v>Western Sahara</v>
      </c>
      <c r="B221" s="1">
        <f t="shared" si="30"/>
        <v>1314.6507521636292</v>
      </c>
      <c r="C221" s="1">
        <f t="shared" si="31"/>
        <v>5700.4885</v>
      </c>
      <c r="D221" s="1">
        <f t="shared" si="32"/>
        <v>5700.625</v>
      </c>
      <c r="E221" s="1">
        <f t="shared" si="33"/>
        <v>1314650200.0437353</v>
      </c>
      <c r="F221" s="1">
        <f t="shared" si="36"/>
        <v>169</v>
      </c>
      <c r="G221" s="3">
        <f t="shared" si="37"/>
        <v>5700.4885</v>
      </c>
      <c r="H221" s="1">
        <f>INDEX(Data!F$21:F$220,Graph!M221)</f>
        <v>1314.6507521636292</v>
      </c>
      <c r="I221" s="1">
        <f>INDEX(Data!G$21:G$220,Graph!M221)</f>
        <v>0.273</v>
      </c>
      <c r="J221">
        <f t="shared" si="34"/>
        <v>0.1365</v>
      </c>
      <c r="K221" s="1">
        <f t="shared" si="35"/>
        <v>-30.353198333253204</v>
      </c>
      <c r="L221">
        <v>3</v>
      </c>
      <c r="M221">
        <v>200</v>
      </c>
    </row>
    <row r="222" spans="1:13" ht="12.75">
      <c r="A222" s="1" t="str">
        <f>INDEX(Data!B$21:B$220,Graph!M222)</f>
        <v>Samoa</v>
      </c>
      <c r="B222" s="1">
        <f t="shared" si="30"/>
        <v>291.5329899714117</v>
      </c>
      <c r="C222" s="1">
        <f t="shared" si="31"/>
        <v>2775.472</v>
      </c>
      <c r="D222" s="1">
        <f t="shared" si="32"/>
        <v>2775.572</v>
      </c>
      <c r="E222" s="1">
        <f t="shared" si="33"/>
        <v>291532075.03204066</v>
      </c>
      <c r="F222" s="1">
        <f t="shared" si="36"/>
        <v>76</v>
      </c>
      <c r="G222" s="3">
        <f t="shared" si="37"/>
        <v>2775.472</v>
      </c>
      <c r="H222" s="1">
        <f>INDEX(Data!F$21:F$220,Graph!M222)</f>
        <v>291.5329899714117</v>
      </c>
      <c r="I222" s="1">
        <f>INDEX(Data!G$21:G$220,Graph!M222)</f>
        <v>0.2</v>
      </c>
      <c r="J222">
        <f t="shared" si="34"/>
        <v>0.1</v>
      </c>
      <c r="K222" s="1">
        <f t="shared" si="35"/>
        <v>-1.6140900306668868</v>
      </c>
      <c r="L222">
        <v>5</v>
      </c>
      <c r="M222">
        <v>75</v>
      </c>
    </row>
    <row r="223" spans="1:13" ht="12.75">
      <c r="A223" s="1" t="str">
        <f>INDEX(Data!B$21:B$220,Graph!M223)</f>
        <v>Sao Tome and Principe</v>
      </c>
      <c r="B223" s="1">
        <f t="shared" si="30"/>
        <v>752.6808966961139</v>
      </c>
      <c r="C223" s="1">
        <f t="shared" si="31"/>
        <v>4026.901000000001</v>
      </c>
      <c r="D223" s="1">
        <f t="shared" si="32"/>
        <v>4027.001000000001</v>
      </c>
      <c r="E223" s="1">
        <f t="shared" si="33"/>
        <v>752680123.0320406</v>
      </c>
      <c r="F223" s="1">
        <f t="shared" si="36"/>
        <v>145</v>
      </c>
      <c r="G223" s="3">
        <f t="shared" si="37"/>
        <v>4026.901000000001</v>
      </c>
      <c r="H223" s="1">
        <f>INDEX(Data!F$21:F$220,Graph!M223)</f>
        <v>752.6808966961139</v>
      </c>
      <c r="I223" s="1">
        <f>INDEX(Data!G$21:G$220,Graph!M223)</f>
        <v>0.2</v>
      </c>
      <c r="J223">
        <f t="shared" si="34"/>
        <v>0.1</v>
      </c>
      <c r="K223" s="1">
        <f t="shared" si="35"/>
        <v>-5.647458434834334</v>
      </c>
      <c r="L223">
        <v>1</v>
      </c>
      <c r="M223">
        <v>123</v>
      </c>
    </row>
    <row r="224" spans="1:13" ht="12.75">
      <c r="A224" s="1" t="str">
        <f>INDEX(Data!B$21:B$220,Graph!M224)</f>
        <v>Vanuatu</v>
      </c>
      <c r="B224" s="1">
        <f t="shared" si="30"/>
        <v>229.5667557678086</v>
      </c>
      <c r="C224" s="1">
        <f t="shared" si="31"/>
        <v>2296.054</v>
      </c>
      <c r="D224" s="1">
        <f t="shared" si="32"/>
        <v>2296.154</v>
      </c>
      <c r="E224" s="1">
        <f t="shared" si="33"/>
        <v>229566129.03204063</v>
      </c>
      <c r="F224" s="1">
        <f t="shared" si="36"/>
        <v>50</v>
      </c>
      <c r="G224" s="3">
        <f t="shared" si="37"/>
        <v>2296.054</v>
      </c>
      <c r="H224" s="1">
        <f>INDEX(Data!F$21:F$220,Graph!M224)</f>
        <v>229.5667557678086</v>
      </c>
      <c r="I224" s="1">
        <f>INDEX(Data!G$21:G$220,Graph!M224)</f>
        <v>0.2</v>
      </c>
      <c r="J224">
        <f t="shared" si="34"/>
        <v>0.1</v>
      </c>
      <c r="K224" s="1">
        <f t="shared" si="35"/>
        <v>-2.25589816228333</v>
      </c>
      <c r="L224">
        <v>5</v>
      </c>
      <c r="M224">
        <v>129</v>
      </c>
    </row>
    <row r="225" spans="1:13" ht="12.75">
      <c r="A225" s="1" t="str">
        <f>INDEX(Data!B$21:B$220,Graph!M225)</f>
        <v>Micronesia (F States of)</v>
      </c>
      <c r="B225" s="1">
        <f t="shared" si="30"/>
        <v>498.40712867630083</v>
      </c>
      <c r="C225" s="1">
        <f t="shared" si="31"/>
        <v>3685.2050000000013</v>
      </c>
      <c r="D225" s="1">
        <f t="shared" si="32"/>
        <v>3685.2590000000014</v>
      </c>
      <c r="E225" s="1">
        <f t="shared" si="33"/>
        <v>498407189.0173019</v>
      </c>
      <c r="F225" s="1">
        <f t="shared" si="36"/>
        <v>124</v>
      </c>
      <c r="G225" s="3">
        <f t="shared" si="37"/>
        <v>3685.2050000000013</v>
      </c>
      <c r="H225" s="1">
        <f>INDEX(Data!F$21:F$220,Graph!M225)</f>
        <v>498.40712867630083</v>
      </c>
      <c r="I225" s="1">
        <f>INDEX(Data!G$21:G$220,Graph!M225)</f>
        <v>0.108</v>
      </c>
      <c r="J225">
        <f t="shared" si="34"/>
        <v>0.054</v>
      </c>
      <c r="K225" s="1">
        <f t="shared" si="35"/>
        <v>-3.351644651190213</v>
      </c>
      <c r="L225">
        <v>5</v>
      </c>
      <c r="M225">
        <v>189</v>
      </c>
    </row>
    <row r="226" spans="1:13" ht="12.75">
      <c r="A226" s="1" t="str">
        <f>INDEX(Data!B$21:B$220,Graph!M226)</f>
        <v>Antigua &amp; Barbuda</v>
      </c>
      <c r="B226" s="1">
        <f t="shared" si="30"/>
        <v>330.1327829377365</v>
      </c>
      <c r="C226" s="1">
        <f t="shared" si="31"/>
        <v>3114.256000000001</v>
      </c>
      <c r="D226" s="1">
        <f t="shared" si="32"/>
        <v>3114.3060000000014</v>
      </c>
      <c r="E226" s="1">
        <f t="shared" si="33"/>
        <v>330132055.0160203</v>
      </c>
      <c r="F226" s="1">
        <f t="shared" si="36"/>
        <v>94</v>
      </c>
      <c r="G226" s="3">
        <f t="shared" si="37"/>
        <v>3114.256000000001</v>
      </c>
      <c r="H226" s="1">
        <f>INDEX(Data!F$21:F$220,Graph!M226)</f>
        <v>330.1327829377365</v>
      </c>
      <c r="I226" s="1">
        <f>INDEX(Data!G$21:G$220,Graph!M226)</f>
        <v>0.1</v>
      </c>
      <c r="J226">
        <f t="shared" si="34"/>
        <v>0.05</v>
      </c>
      <c r="K226" s="1">
        <f t="shared" si="35"/>
        <v>-0.0432217557219019</v>
      </c>
      <c r="L226">
        <v>8</v>
      </c>
      <c r="M226">
        <v>55</v>
      </c>
    </row>
    <row r="227" spans="1:13" ht="12.75">
      <c r="A227" s="1" t="str">
        <f>INDEX(Data!B$21:B$220,Graph!M227)</f>
        <v>Dominica</v>
      </c>
      <c r="B227" s="1">
        <f t="shared" si="30"/>
        <v>211.09184115891756</v>
      </c>
      <c r="C227" s="1">
        <f t="shared" si="31"/>
        <v>975.4039999999998</v>
      </c>
      <c r="D227" s="1">
        <f t="shared" si="32"/>
        <v>975.4539999999997</v>
      </c>
      <c r="E227" s="1">
        <f t="shared" si="33"/>
        <v>211091095.01602033</v>
      </c>
      <c r="F227" s="1">
        <f t="shared" si="36"/>
        <v>44</v>
      </c>
      <c r="G227" s="3">
        <f t="shared" si="37"/>
        <v>975.4039999999998</v>
      </c>
      <c r="H227" s="1">
        <f>INDEX(Data!F$21:F$220,Graph!M227)</f>
        <v>211.09184115891756</v>
      </c>
      <c r="I227" s="1">
        <f>INDEX(Data!G$21:G$220,Graph!M227)</f>
        <v>0.1</v>
      </c>
      <c r="J227">
        <f t="shared" si="34"/>
        <v>0.05</v>
      </c>
      <c r="K227" s="1">
        <f t="shared" si="35"/>
        <v>-2.0892304803683714</v>
      </c>
      <c r="L227">
        <v>8</v>
      </c>
      <c r="M227">
        <v>95</v>
      </c>
    </row>
    <row r="228" spans="1:13" ht="12.75">
      <c r="A228" s="1" t="str">
        <f>INDEX(Data!B$21:B$220,Graph!M228)</f>
        <v>Grenada</v>
      </c>
      <c r="B228" s="1">
        <f t="shared" si="30"/>
        <v>570.2750720604313</v>
      </c>
      <c r="C228" s="1">
        <f t="shared" si="31"/>
        <v>3762.0090000000014</v>
      </c>
      <c r="D228" s="1">
        <f t="shared" si="32"/>
        <v>3762.0590000000016</v>
      </c>
      <c r="E228" s="1">
        <f t="shared" si="33"/>
        <v>570275093.0160203</v>
      </c>
      <c r="F228" s="1">
        <f t="shared" si="36"/>
        <v>130</v>
      </c>
      <c r="G228" s="3">
        <f t="shared" si="37"/>
        <v>3762.0090000000014</v>
      </c>
      <c r="H228" s="1">
        <f>INDEX(Data!F$21:F$220,Graph!M228)</f>
        <v>570.2750720604313</v>
      </c>
      <c r="I228" s="1">
        <f>INDEX(Data!G$21:G$220,Graph!M228)</f>
        <v>0.1</v>
      </c>
      <c r="J228">
        <f t="shared" si="34"/>
        <v>0.05</v>
      </c>
      <c r="K228" s="1">
        <f t="shared" si="35"/>
        <v>-10.720809040605559</v>
      </c>
      <c r="L228">
        <v>8</v>
      </c>
      <c r="M228">
        <v>93</v>
      </c>
    </row>
    <row r="229" spans="1:13" ht="12.75">
      <c r="A229" s="1" t="str">
        <f>INDEX(Data!B$21:B$220,Graph!M229)</f>
        <v>Saint Lucia</v>
      </c>
      <c r="B229" s="1">
        <f t="shared" si="30"/>
        <v>163.1682780333894</v>
      </c>
      <c r="C229" s="1">
        <f t="shared" si="31"/>
        <v>403.88499999999993</v>
      </c>
      <c r="D229" s="1">
        <f t="shared" si="32"/>
        <v>403.93499999999995</v>
      </c>
      <c r="E229" s="1">
        <f t="shared" si="33"/>
        <v>163168071.01602033</v>
      </c>
      <c r="F229" s="1">
        <f t="shared" si="36"/>
        <v>26</v>
      </c>
      <c r="G229" s="3">
        <f t="shared" si="37"/>
        <v>403.88499999999993</v>
      </c>
      <c r="H229" s="1">
        <f>INDEX(Data!F$21:F$220,Graph!M229)</f>
        <v>163.1682780333894</v>
      </c>
      <c r="I229" s="1">
        <f>INDEX(Data!G$21:G$220,Graph!M229)</f>
        <v>0.1</v>
      </c>
      <c r="J229">
        <f t="shared" si="34"/>
        <v>0.05</v>
      </c>
      <c r="K229" s="1">
        <f t="shared" si="35"/>
        <v>-2.1481383147348936</v>
      </c>
      <c r="L229">
        <v>8</v>
      </c>
      <c r="M229">
        <v>71</v>
      </c>
    </row>
    <row r="230" spans="1:13" ht="12.75">
      <c r="A230" s="1" t="str">
        <f>INDEX(Data!B$21:B$220,Graph!M230)</f>
        <v>Saint Vincent &amp; Grenads.</v>
      </c>
      <c r="B230" s="1">
        <f t="shared" si="30"/>
        <v>337.0014436312361</v>
      </c>
      <c r="C230" s="1">
        <f t="shared" si="31"/>
        <v>3152.3900000000012</v>
      </c>
      <c r="D230" s="1">
        <f t="shared" si="32"/>
        <v>3152.4400000000014</v>
      </c>
      <c r="E230" s="1">
        <f t="shared" si="33"/>
        <v>337001087.0160203</v>
      </c>
      <c r="F230" s="1">
        <f t="shared" si="36"/>
        <v>97</v>
      </c>
      <c r="G230" s="3">
        <f t="shared" si="37"/>
        <v>3152.3900000000012</v>
      </c>
      <c r="H230" s="1">
        <f>INDEX(Data!F$21:F$220,Graph!M230)</f>
        <v>337.0014436312361</v>
      </c>
      <c r="I230" s="1">
        <f>INDEX(Data!G$21:G$220,Graph!M230)</f>
        <v>0.1</v>
      </c>
      <c r="J230">
        <f t="shared" si="34"/>
        <v>0.05</v>
      </c>
      <c r="K230" s="1">
        <f t="shared" si="35"/>
        <v>-0.09957429265432438</v>
      </c>
      <c r="L230">
        <v>8</v>
      </c>
      <c r="M230">
        <v>87</v>
      </c>
    </row>
    <row r="231" spans="1:13" ht="12.75">
      <c r="A231" s="1" t="str">
        <f>INDEX(Data!B$21:B$220,Graph!M231)</f>
        <v>Seychelles</v>
      </c>
      <c r="B231" s="1">
        <f t="shared" si="30"/>
        <v>237.2555857224699</v>
      </c>
      <c r="C231" s="1">
        <f t="shared" si="31"/>
        <v>2337.0040000000004</v>
      </c>
      <c r="D231" s="1">
        <f t="shared" si="32"/>
        <v>2337.0540000000005</v>
      </c>
      <c r="E231" s="1">
        <f t="shared" si="33"/>
        <v>237255035.01602033</v>
      </c>
      <c r="F231" s="1">
        <f t="shared" si="36"/>
        <v>57</v>
      </c>
      <c r="G231" s="3">
        <f t="shared" si="37"/>
        <v>2337.0040000000004</v>
      </c>
      <c r="H231" s="1">
        <f>INDEX(Data!F$21:F$220,Graph!M231)</f>
        <v>237.2555857224699</v>
      </c>
      <c r="I231" s="1">
        <f>INDEX(Data!G$21:G$220,Graph!M231)</f>
        <v>0.1</v>
      </c>
      <c r="J231">
        <f t="shared" si="34"/>
        <v>0.05</v>
      </c>
      <c r="K231" s="1">
        <f t="shared" si="35"/>
        <v>-1.207620494120988</v>
      </c>
      <c r="L231">
        <v>2</v>
      </c>
      <c r="M231">
        <v>35</v>
      </c>
    </row>
    <row r="232" spans="1:13" ht="12.75">
      <c r="A232" s="1" t="str">
        <f>INDEX(Data!B$21:B$220,Graph!M232)</f>
        <v>Tonga</v>
      </c>
      <c r="B232" s="1">
        <f t="shared" si="30"/>
        <v>279.40009166349745</v>
      </c>
      <c r="C232" s="1">
        <f t="shared" si="31"/>
        <v>2747.5220000000004</v>
      </c>
      <c r="D232" s="1">
        <f t="shared" si="32"/>
        <v>2747.5720000000006</v>
      </c>
      <c r="E232" s="1">
        <f t="shared" si="33"/>
        <v>279400063.0160203</v>
      </c>
      <c r="F232" s="1">
        <f t="shared" si="36"/>
        <v>72</v>
      </c>
      <c r="G232" s="3">
        <f t="shared" si="37"/>
        <v>2747.5220000000004</v>
      </c>
      <c r="H232" s="1">
        <f>INDEX(Data!F$21:F$220,Graph!M232)</f>
        <v>279.40009166349745</v>
      </c>
      <c r="I232" s="1">
        <f>INDEX(Data!G$21:G$220,Graph!M232)</f>
        <v>0.1</v>
      </c>
      <c r="J232">
        <f t="shared" si="34"/>
        <v>0.05</v>
      </c>
      <c r="K232" s="1">
        <f t="shared" si="35"/>
        <v>-0.49998866858908286</v>
      </c>
      <c r="L232">
        <v>5</v>
      </c>
      <c r="M232">
        <v>63</v>
      </c>
    </row>
    <row r="233" spans="1:13" ht="12.75">
      <c r="A233" s="1" t="str">
        <f>INDEX(Data!B$21:B$220,Graph!M233)</f>
        <v>Kiribati</v>
      </c>
      <c r="B233" s="1">
        <f t="shared" si="30"/>
        <v>320.8558746011929</v>
      </c>
      <c r="C233" s="1">
        <f t="shared" si="31"/>
        <v>3054.3425000000016</v>
      </c>
      <c r="D233" s="1">
        <f t="shared" si="32"/>
        <v>3054.386000000002</v>
      </c>
      <c r="E233" s="1">
        <f t="shared" si="33"/>
        <v>320855185.01393765</v>
      </c>
      <c r="F233" s="1">
        <f t="shared" si="36"/>
        <v>91</v>
      </c>
      <c r="G233" s="3">
        <f t="shared" si="37"/>
        <v>3054.3425000000016</v>
      </c>
      <c r="H233" s="1">
        <f>INDEX(Data!F$21:F$220,Graph!M233)</f>
        <v>320.8558746011929</v>
      </c>
      <c r="I233" s="1">
        <f>INDEX(Data!G$21:G$220,Graph!M233)</f>
        <v>0.087</v>
      </c>
      <c r="J233">
        <f t="shared" si="34"/>
        <v>0.0435</v>
      </c>
      <c r="K233" s="1">
        <f t="shared" si="35"/>
        <v>-4.481646113210502</v>
      </c>
      <c r="L233">
        <v>5</v>
      </c>
      <c r="M233">
        <v>185</v>
      </c>
    </row>
    <row r="234" spans="1:13" ht="12.75">
      <c r="A234" s="1" t="str">
        <f>INDEX(Data!B$21:B$220,Graph!M234)</f>
        <v>Andorra</v>
      </c>
      <c r="B234" s="1">
        <f t="shared" si="30"/>
        <v>189.8129138594107</v>
      </c>
      <c r="C234" s="1">
        <f t="shared" si="31"/>
        <v>528.4694999999998</v>
      </c>
      <c r="D234" s="1">
        <f t="shared" si="32"/>
        <v>528.5039999999998</v>
      </c>
      <c r="E234" s="1">
        <f t="shared" si="33"/>
        <v>189812179.011054</v>
      </c>
      <c r="F234" s="1">
        <f t="shared" si="36"/>
        <v>34</v>
      </c>
      <c r="G234" s="3">
        <f t="shared" si="37"/>
        <v>528.4694999999998</v>
      </c>
      <c r="H234" s="1">
        <f>INDEX(Data!F$21:F$220,Graph!M234)</f>
        <v>189.8129138594107</v>
      </c>
      <c r="I234" s="1">
        <f>INDEX(Data!G$21:G$220,Graph!M234)</f>
        <v>0.069</v>
      </c>
      <c r="J234">
        <f t="shared" si="34"/>
        <v>0.0345</v>
      </c>
      <c r="K234" s="1">
        <f t="shared" si="35"/>
        <v>-1.668284360001195</v>
      </c>
      <c r="L234">
        <v>11</v>
      </c>
      <c r="M234">
        <v>179</v>
      </c>
    </row>
    <row r="235" spans="1:13" ht="12.75">
      <c r="A235" s="1" t="str">
        <f>INDEX(Data!B$21:B$220,Graph!M235)</f>
        <v>Marshall Islands</v>
      </c>
      <c r="B235" s="1">
        <f t="shared" si="30"/>
        <v>479.41041610943404</v>
      </c>
      <c r="C235" s="1">
        <f t="shared" si="31"/>
        <v>3445.7250000000013</v>
      </c>
      <c r="D235" s="1">
        <f t="shared" si="32"/>
        <v>3445.751000000001</v>
      </c>
      <c r="E235" s="1">
        <f t="shared" si="33"/>
        <v>479410188.0083306</v>
      </c>
      <c r="F235" s="1">
        <f t="shared" si="36"/>
        <v>120</v>
      </c>
      <c r="G235" s="3">
        <f t="shared" si="37"/>
        <v>3445.7250000000013</v>
      </c>
      <c r="H235" s="1">
        <f>INDEX(Data!F$21:F$220,Graph!M235)</f>
        <v>479.41041610943404</v>
      </c>
      <c r="I235" s="1">
        <f>INDEX(Data!G$21:G$220,Graph!M235)</f>
        <v>0.052</v>
      </c>
      <c r="J235">
        <f t="shared" si="34"/>
        <v>0.026</v>
      </c>
      <c r="K235" s="1">
        <f t="shared" si="35"/>
        <v>-9.16328189334763</v>
      </c>
      <c r="L235">
        <v>5</v>
      </c>
      <c r="M235">
        <v>188</v>
      </c>
    </row>
    <row r="236" spans="1:13" ht="12.75">
      <c r="A236" s="1" t="str">
        <f>INDEX(Data!B$21:B$220,Graph!M236)</f>
        <v>Greenland</v>
      </c>
      <c r="B236" s="1">
        <f t="shared" si="30"/>
        <v>193.07563086350882</v>
      </c>
      <c r="C236" s="1">
        <f t="shared" si="31"/>
        <v>598.8289999999997</v>
      </c>
      <c r="D236" s="1">
        <f t="shared" si="32"/>
        <v>598.8539999999997</v>
      </c>
      <c r="E236" s="1">
        <f t="shared" si="33"/>
        <v>193075182.00801015</v>
      </c>
      <c r="F236" s="1">
        <f t="shared" si="36"/>
        <v>36</v>
      </c>
      <c r="G236" s="3">
        <f t="shared" si="37"/>
        <v>598.8289999999997</v>
      </c>
      <c r="H236" s="1">
        <f>INDEX(Data!F$21:F$220,Graph!M236)</f>
        <v>193.07563086350882</v>
      </c>
      <c r="I236" s="1">
        <f>INDEX(Data!G$21:G$220,Graph!M236)</f>
        <v>0.05</v>
      </c>
      <c r="J236">
        <f t="shared" si="34"/>
        <v>0.025</v>
      </c>
      <c r="K236" s="1">
        <f t="shared" si="35"/>
        <v>-2.867088125780242</v>
      </c>
      <c r="L236">
        <v>10</v>
      </c>
      <c r="M236">
        <v>182</v>
      </c>
    </row>
    <row r="237" spans="1:13" ht="12.75">
      <c r="A237" s="1" t="str">
        <f>INDEX(Data!B$21:B$220,Graph!M237)</f>
        <v>Saint Kitts &amp; Nevis</v>
      </c>
      <c r="B237" s="1">
        <f t="shared" si="30"/>
        <v>650.4552950455294</v>
      </c>
      <c r="C237" s="1">
        <f t="shared" si="31"/>
        <v>3887.0800000000017</v>
      </c>
      <c r="D237" s="1">
        <f t="shared" si="32"/>
        <v>3887.101000000002</v>
      </c>
      <c r="E237" s="1">
        <f t="shared" si="33"/>
        <v>650455039.0067285</v>
      </c>
      <c r="F237" s="1">
        <f t="shared" si="36"/>
        <v>141</v>
      </c>
      <c r="G237" s="3">
        <f t="shared" si="37"/>
        <v>3887.0800000000017</v>
      </c>
      <c r="H237" s="1">
        <f>INDEX(Data!F$21:F$220,Graph!M237)</f>
        <v>650.4552950455294</v>
      </c>
      <c r="I237" s="1">
        <f>INDEX(Data!G$21:G$220,Graph!M237)</f>
        <v>0.042</v>
      </c>
      <c r="J237">
        <f t="shared" si="34"/>
        <v>0.021</v>
      </c>
      <c r="K237" s="1">
        <f t="shared" si="35"/>
        <v>-2.8412750722968667</v>
      </c>
      <c r="L237">
        <v>8</v>
      </c>
      <c r="M237">
        <v>39</v>
      </c>
    </row>
    <row r="238" spans="1:13" ht="12.75">
      <c r="A238" s="1" t="str">
        <f>INDEX(Data!B$21:B$220,Graph!M238)</f>
        <v>Monaco</v>
      </c>
      <c r="B238" s="1">
        <f t="shared" si="30"/>
        <v>330.1760046934584</v>
      </c>
      <c r="C238" s="1">
        <f t="shared" si="31"/>
        <v>3114.3230000000012</v>
      </c>
      <c r="D238" s="1">
        <f t="shared" si="32"/>
        <v>3114.340000000001</v>
      </c>
      <c r="E238" s="1">
        <f t="shared" si="33"/>
        <v>330176190.0054469</v>
      </c>
      <c r="F238" s="1">
        <f t="shared" si="36"/>
        <v>95</v>
      </c>
      <c r="G238" s="3">
        <f t="shared" si="37"/>
        <v>3114.3230000000012</v>
      </c>
      <c r="H238" s="1">
        <f>INDEX(Data!F$21:F$220,Graph!M238)</f>
        <v>330.1760046934584</v>
      </c>
      <c r="I238" s="1">
        <f>INDEX(Data!G$21:G$220,Graph!M238)</f>
        <v>0.034</v>
      </c>
      <c r="J238">
        <f t="shared" si="34"/>
        <v>0.017</v>
      </c>
      <c r="K238" s="1">
        <f t="shared" si="35"/>
        <v>-1.3514080956396697</v>
      </c>
      <c r="L238">
        <v>11</v>
      </c>
      <c r="M238">
        <v>190</v>
      </c>
    </row>
    <row r="239" spans="1:13" ht="12.75">
      <c r="A239" s="1" t="str">
        <f>INDEX(Data!B$21:B$220,Graph!M239)</f>
        <v>Liechtenstein</v>
      </c>
      <c r="B239" s="1">
        <f t="shared" si="30"/>
        <v>431.59883539083233</v>
      </c>
      <c r="C239" s="1">
        <f t="shared" si="31"/>
        <v>3372.272500000001</v>
      </c>
      <c r="D239" s="1">
        <f t="shared" si="32"/>
        <v>3372.289000000001</v>
      </c>
      <c r="E239" s="1">
        <f t="shared" si="33"/>
        <v>431598187.0052867</v>
      </c>
      <c r="F239" s="1">
        <f aca="true" t="shared" si="38" ref="F239:F246">RANK(E239,E$47:E$246,1)</f>
        <v>112</v>
      </c>
      <c r="G239" s="3">
        <f aca="true" t="shared" si="39" ref="G239:G246">C239</f>
        <v>3372.272500000001</v>
      </c>
      <c r="H239" s="1">
        <f>INDEX(Data!F$21:F$220,Graph!M239)</f>
        <v>431.59883539083233</v>
      </c>
      <c r="I239" s="1">
        <f>INDEX(Data!G$21:G$220,Graph!M239)</f>
        <v>0.033</v>
      </c>
      <c r="J239">
        <f t="shared" si="34"/>
        <v>0.0165</v>
      </c>
      <c r="K239" s="1">
        <f t="shared" si="35"/>
        <v>-2.29969519486383</v>
      </c>
      <c r="L239">
        <v>11</v>
      </c>
      <c r="M239">
        <v>187</v>
      </c>
    </row>
    <row r="240" spans="1:13" ht="12.75">
      <c r="A240" s="1" t="str">
        <f>INDEX(Data!B$21:B$220,Graph!M240)</f>
        <v>San Marino</v>
      </c>
      <c r="B240" s="1">
        <f aca="true" t="shared" si="40" ref="B240:B246">H240</f>
        <v>315.2692420251683</v>
      </c>
      <c r="C240" s="1">
        <f aca="true" t="shared" si="41" ref="C240:C246">IF(F240=1,I240/2,I240/2+VLOOKUP(F240-1,F$47:I$246,4,FALSE)/2+VLOOKUP(F240-1,F$47:G$246,2,FALSE))</f>
        <v>3027.385500000001</v>
      </c>
      <c r="D240" s="1">
        <f aca="true" t="shared" si="42" ref="D240:D246">C240+J240</f>
        <v>3027.399000000001</v>
      </c>
      <c r="E240" s="1">
        <f aca="true" t="shared" si="43" ref="E240:E247">1000*(INT(1000*H240)+I240/I$248)+M240</f>
        <v>315269195.00432545</v>
      </c>
      <c r="F240" s="1">
        <f t="shared" si="38"/>
        <v>86</v>
      </c>
      <c r="G240" s="3">
        <f t="shared" si="39"/>
        <v>3027.385500000001</v>
      </c>
      <c r="H240" s="1">
        <f>INDEX(Data!F$21:F$220,Graph!M240)</f>
        <v>315.2692420251683</v>
      </c>
      <c r="I240" s="1">
        <f>INDEX(Data!G$21:G$220,Graph!M240)</f>
        <v>0.027</v>
      </c>
      <c r="J240">
        <f aca="true" t="shared" si="44" ref="J240:J246">I240/2</f>
        <v>0.0135</v>
      </c>
      <c r="K240" s="1">
        <f aca="true" t="shared" si="45" ref="K240:K246">IF(F240=200,0,B240-VLOOKUP(F240+1,F$47:H$246,3,FALSE))</f>
        <v>-2.0644248082484182</v>
      </c>
      <c r="L240">
        <v>11</v>
      </c>
      <c r="M240">
        <v>195</v>
      </c>
    </row>
    <row r="241" spans="1:13" ht="12.75">
      <c r="A241" s="1" t="str">
        <f>INDEX(Data!B$21:B$220,Graph!M241)</f>
        <v>Palau</v>
      </c>
      <c r="B241" s="1">
        <f t="shared" si="40"/>
        <v>326.39027307155663</v>
      </c>
      <c r="C241" s="1">
        <f t="shared" si="41"/>
        <v>3114.1960000000013</v>
      </c>
      <c r="D241" s="1">
        <f t="shared" si="42"/>
        <v>3114.2060000000015</v>
      </c>
      <c r="E241" s="1">
        <f t="shared" si="43"/>
        <v>326390193.00320405</v>
      </c>
      <c r="F241" s="1">
        <f t="shared" si="38"/>
        <v>93</v>
      </c>
      <c r="G241" s="3">
        <f t="shared" si="39"/>
        <v>3114.1960000000013</v>
      </c>
      <c r="H241" s="1">
        <f>INDEX(Data!F$21:F$220,Graph!M241)</f>
        <v>326.39027307155663</v>
      </c>
      <c r="I241" s="1">
        <f>INDEX(Data!G$21:G$220,Graph!M241)</f>
        <v>0.02</v>
      </c>
      <c r="J241">
        <f t="shared" si="44"/>
        <v>0.01</v>
      </c>
      <c r="K241" s="1">
        <f t="shared" si="45"/>
        <v>-3.742509866179887</v>
      </c>
      <c r="L241">
        <v>5</v>
      </c>
      <c r="M241">
        <v>193</v>
      </c>
    </row>
    <row r="242" spans="1:13" ht="12.75">
      <c r="A242" s="1" t="str">
        <f>INDEX(Data!B$21:B$220,Graph!M242)</f>
        <v>Cook Islands</v>
      </c>
      <c r="B242" s="1">
        <f t="shared" si="40"/>
        <v>263.29072435267125</v>
      </c>
      <c r="C242" s="1">
        <f t="shared" si="41"/>
        <v>2701.6630000000005</v>
      </c>
      <c r="D242" s="1">
        <f t="shared" si="42"/>
        <v>2701.6720000000005</v>
      </c>
      <c r="E242" s="1">
        <f t="shared" si="43"/>
        <v>263290180.00288367</v>
      </c>
      <c r="F242" s="1">
        <f t="shared" si="38"/>
        <v>67</v>
      </c>
      <c r="G242" s="3">
        <f t="shared" si="39"/>
        <v>2701.6630000000005</v>
      </c>
      <c r="H242" s="1">
        <f>INDEX(Data!F$21:F$220,Graph!M242)</f>
        <v>263.29072435267125</v>
      </c>
      <c r="I242" s="1">
        <f>INDEX(Data!G$21:G$220,Graph!M242)</f>
        <v>0.018</v>
      </c>
      <c r="J242">
        <f t="shared" si="44"/>
        <v>0.009</v>
      </c>
      <c r="K242" s="1">
        <f t="shared" si="45"/>
        <v>-6.1825715029754065</v>
      </c>
      <c r="L242">
        <v>5</v>
      </c>
      <c r="M242">
        <v>180</v>
      </c>
    </row>
    <row r="243" spans="1:13" ht="12.75">
      <c r="A243" s="1" t="str">
        <f>INDEX(Data!B$21:B$220,Graph!M243)</f>
        <v>Nauru</v>
      </c>
      <c r="B243" s="1">
        <f t="shared" si="40"/>
        <v>351.7465538847117</v>
      </c>
      <c r="C243" s="1">
        <f t="shared" si="41"/>
        <v>3346.8485000000014</v>
      </c>
      <c r="D243" s="1">
        <f t="shared" si="42"/>
        <v>3346.8550000000014</v>
      </c>
      <c r="E243" s="1">
        <f t="shared" si="43"/>
        <v>351746191.00208265</v>
      </c>
      <c r="F243" s="1">
        <f t="shared" si="38"/>
        <v>105</v>
      </c>
      <c r="G243" s="3">
        <f t="shared" si="39"/>
        <v>3346.8485000000014</v>
      </c>
      <c r="H243" s="1">
        <f>INDEX(Data!F$21:F$220,Graph!M243)</f>
        <v>351.7465538847117</v>
      </c>
      <c r="I243" s="1">
        <f>INDEX(Data!G$21:G$220,Graph!M243)</f>
        <v>0.013</v>
      </c>
      <c r="J243">
        <f t="shared" si="44"/>
        <v>0.0065</v>
      </c>
      <c r="K243" s="1">
        <f t="shared" si="45"/>
        <v>-2.741458898405085</v>
      </c>
      <c r="L243">
        <v>5</v>
      </c>
      <c r="M243">
        <v>191</v>
      </c>
    </row>
    <row r="244" spans="1:13" ht="12.75">
      <c r="A244" s="1" t="str">
        <f>INDEX(Data!B$21:B$220,Graph!M244)</f>
        <v>Tuvalu</v>
      </c>
      <c r="B244" s="1">
        <f t="shared" si="40"/>
        <v>453.067074335945</v>
      </c>
      <c r="C244" s="1">
        <f t="shared" si="41"/>
        <v>3433.494000000001</v>
      </c>
      <c r="D244" s="1">
        <f t="shared" si="42"/>
        <v>3433.499000000001</v>
      </c>
      <c r="E244" s="1">
        <f t="shared" si="43"/>
        <v>453067199.00160205</v>
      </c>
      <c r="F244" s="1">
        <f t="shared" si="38"/>
        <v>116</v>
      </c>
      <c r="G244" s="3">
        <f t="shared" si="39"/>
        <v>3433.494000000001</v>
      </c>
      <c r="H244" s="1">
        <f>INDEX(Data!F$21:F$220,Graph!M244)</f>
        <v>453.067074335945</v>
      </c>
      <c r="I244" s="1">
        <f>INDEX(Data!G$21:G$220,Graph!M244)</f>
        <v>0.01</v>
      </c>
      <c r="J244">
        <f t="shared" si="44"/>
        <v>0.005</v>
      </c>
      <c r="K244" s="1">
        <f t="shared" si="45"/>
        <v>-4.885872214200447</v>
      </c>
      <c r="L244">
        <v>5</v>
      </c>
      <c r="M244">
        <v>199</v>
      </c>
    </row>
    <row r="245" spans="1:13" ht="12.75">
      <c r="A245" s="1" t="str">
        <f>INDEX(Data!B$21:B$220,Graph!M245)</f>
        <v>Niue</v>
      </c>
      <c r="B245" s="1">
        <f t="shared" si="40"/>
        <v>345.606907059421</v>
      </c>
      <c r="C245" s="1">
        <f t="shared" si="41"/>
        <v>3177.1410000000014</v>
      </c>
      <c r="D245" s="1">
        <f t="shared" si="42"/>
        <v>3177.1420000000016</v>
      </c>
      <c r="E245" s="1">
        <f t="shared" si="43"/>
        <v>345606192.00032043</v>
      </c>
      <c r="F245" s="1">
        <f t="shared" si="38"/>
        <v>101</v>
      </c>
      <c r="G245" s="3">
        <f t="shared" si="39"/>
        <v>3177.1410000000014</v>
      </c>
      <c r="H245" s="1">
        <f>INDEX(Data!F$21:F$220,Graph!M245)</f>
        <v>345.606907059421</v>
      </c>
      <c r="I245" s="1">
        <f>INDEX(Data!G$21:G$220,Graph!M245)</f>
        <v>0.002</v>
      </c>
      <c r="J245">
        <f t="shared" si="44"/>
        <v>0.001</v>
      </c>
      <c r="K245" s="1">
        <f t="shared" si="45"/>
        <v>-2.208024732854426</v>
      </c>
      <c r="L245">
        <v>5</v>
      </c>
      <c r="M245">
        <v>192</v>
      </c>
    </row>
    <row r="246" spans="1:13" ht="12.75">
      <c r="A246" s="1" t="str">
        <f>INDEX(Data!B$21:B$220,Graph!M246)</f>
        <v>Holy See</v>
      </c>
      <c r="B246" s="1">
        <f t="shared" si="40"/>
        <v>431.59883539083233</v>
      </c>
      <c r="C246" s="1">
        <f t="shared" si="41"/>
        <v>3372.255500000001</v>
      </c>
      <c r="D246" s="1">
        <f t="shared" si="42"/>
        <v>3372.256000000001</v>
      </c>
      <c r="E246" s="1">
        <f t="shared" si="43"/>
        <v>431598183.0001602</v>
      </c>
      <c r="F246" s="1">
        <f t="shared" si="38"/>
        <v>111</v>
      </c>
      <c r="G246" s="3">
        <f t="shared" si="39"/>
        <v>3372.255500000001</v>
      </c>
      <c r="H246" s="1">
        <f>INDEX(Data!F$21:F$220,Graph!M246)</f>
        <v>431.59883539083233</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sheetProtection/>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2009-09-08T13:50:20Z</dcterms:modified>
  <cp:category/>
  <cp:version/>
  <cp:contentType/>
  <cp:contentStatus/>
</cp:coreProperties>
</file>