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estimated using regional average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<sst xmlns="http://schemas.openxmlformats.org/spreadsheetml/2006/main" count="2593" uniqueCount="793">
  <si>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</si>
  <si>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</si>
  <si>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</si>
  <si>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</si>
  <si>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</si>
  <si>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</si>
  <si>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</si>
  <si>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</si>
  <si>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</si>
  <si>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</si>
  <si>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</si>
  <si>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</si>
  <si>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</si>
  <si>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</si>
  <si>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</si>
  <si>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</si>
  <si>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</si>
  <si>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</si>
  <si>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</si>
  <si>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</si>
  <si>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</si>
  <si>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</si>
  <si>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</si>
  <si>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</si>
  <si>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</si>
  <si>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</si>
  <si>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</si>
  <si>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</si>
  <si>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</si>
  <si>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</si>
  <si>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</si>
  <si>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</si>
  <si>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</si>
  <si>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</si>
  <si>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</si>
  <si>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</si>
  <si>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</si>
  <si>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</si>
  <si>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</si>
  <si>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</si>
  <si>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</si>
  <si>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</si>
  <si>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</si>
  <si>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</si>
  <si>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</si>
  <si>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</si>
  <si>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</si>
  <si>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</si>
  <si>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</si>
  <si>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</si>
  <si>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</si>
  <si>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</si>
  <si>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</si>
  <si>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</si>
  <si>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</si>
  <si>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</si>
  <si>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</si>
  <si>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</si>
  <si>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</si>
  <si>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</si>
  <si>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</si>
  <si>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</si>
  <si>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</si>
  <si>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</si>
  <si>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</si>
  <si>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</si>
  <si>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</si>
  <si>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</si>
  <si>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</si>
  <si>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</si>
  <si>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</si>
  <si>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</si>
  <si>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</si>
  <si>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</si>
  <si>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</si>
  <si>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</si>
  <si>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</si>
  <si>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</si>
  <si>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</si>
  <si>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</si>
  <si>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</si>
  <si>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</si>
  <si>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</si>
  <si>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</si>
  <si>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</si>
  <si>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</si>
  <si>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</si>
  <si>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</si>
  <si>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</si>
  <si>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</si>
  <si>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</si>
  <si>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</si>
  <si>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</si>
  <si>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</si>
  <si>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</si>
  <si>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</si>
  <si>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</si>
  <si>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</si>
  <si>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</si>
  <si>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</si>
  <si>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</si>
  <si>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</si>
  <si>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</si>
  <si>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</si>
  <si>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</si>
  <si>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</si>
  <si>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</si>
  <si>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</si>
  <si>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</si>
  <si>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</si>
  <si>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</si>
  <si>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</si>
  <si>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</si>
  <si>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</si>
  <si>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</si>
  <si>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</si>
  <si>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</si>
  <si>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</si>
  <si>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</si>
  <si>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</si>
  <si>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</si>
  <si>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</si>
  <si>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</si>
  <si>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</si>
  <si>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</si>
  <si>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</si>
  <si>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</si>
  <si>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</si>
  <si>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</si>
  <si>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</si>
  <si>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</si>
  <si>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</si>
  <si>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</si>
  <si>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</si>
  <si>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</si>
  <si>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</si>
  <si>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</si>
  <si>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</si>
  <si>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</si>
  <si>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</si>
  <si>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</si>
  <si>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</si>
  <si>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</si>
  <si>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</si>
  <si>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</si>
  <si>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</si>
  <si>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</si>
  <si>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</si>
  <si>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</si>
  <si>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</si>
  <si>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</si>
  <si>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</si>
  <si>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</si>
  <si>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</si>
  <si>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</si>
  <si>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</si>
  <si>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</si>
  <si>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</si>
  <si>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</si>
  <si>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</si>
  <si>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</si>
  <si>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</si>
  <si>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</si>
  <si>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</si>
  <si>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</si>
  <si>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</si>
  <si>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</si>
  <si>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</si>
  <si>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</si>
  <si>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</si>
  <si>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</si>
  <si>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</si>
  <si>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</si>
  <si>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</si>
  <si>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</si>
  <si>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</si>
  <si>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</si>
  <si>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</si>
  <si>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</si>
  <si>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</si>
  <si>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</si>
  <si>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</si>
  <si>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</si>
  <si>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</si>
  <si>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</si>
  <si>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</si>
  <si>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</si>
  <si>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</si>
  <si>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</si>
  <si>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</si>
  <si>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</si>
  <si>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</si>
  <si>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</si>
  <si>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</si>
  <si>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</si>
  <si>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</si>
  <si>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</si>
  <si>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</si>
  <si>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</si>
  <si>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</si>
  <si>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</si>
  <si>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</si>
  <si>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</si>
  <si>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</si>
  <si>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</si>
  <si>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</si>
  <si>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</si>
  <si>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</si>
  <si>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</si>
  <si>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</si>
  <si>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</si>
  <si>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</si>
  <si>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</si>
  <si>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</si>
  <si>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</si>
  <si>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</si>
  <si>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</si>
  <si>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</si>
  <si>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</si>
  <si>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</si>
  <si>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</si>
  <si>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</si>
  <si>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</si>
  <si>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</si>
  <si>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</si>
  <si>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</si>
  <si>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</si>
  <si>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</si>
  <si>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</si>
  <si>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</si>
  <si>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</si>
  <si>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</si>
  <si>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</si>
  <si>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</si>
  <si>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</si>
  <si>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</si>
  <si>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</si>
  <si>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</si>
  <si>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</si>
  <si>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</si>
  <si>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</si>
  <si>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</si>
  <si>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</si>
  <si>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</si>
  <si>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</si>
  <si>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</si>
  <si>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</si>
  <si>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</si>
  <si>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</si>
  <si>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</si>
  <si>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</si>
  <si>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</si>
  <si>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</si>
  <si>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</si>
  <si>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</si>
  <si>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</si>
  <si>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</si>
  <si>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</si>
  <si>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</si>
  <si>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</si>
  <si>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</si>
  <si>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</si>
  <si>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</si>
  <si>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</si>
  <si>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</si>
  <si>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</si>
  <si>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</si>
  <si>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</si>
  <si>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</si>
  <si>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</si>
  <si>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</si>
  <si>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</si>
  <si>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</si>
  <si>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</si>
  <si>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</si>
  <si>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</si>
  <si>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</si>
  <si>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</si>
  <si>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</si>
  <si>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</si>
  <si>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</si>
  <si>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</si>
  <si>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</si>
  <si>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</si>
  <si>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</si>
  <si>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</si>
  <si>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</si>
  <si>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</si>
  <si>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</si>
  <si>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</si>
  <si>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</si>
  <si>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</si>
  <si>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</si>
  <si>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</si>
  <si>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</si>
  <si>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</si>
  <si>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</si>
  <si>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</si>
  <si>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</si>
  <si>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</si>
  <si>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</si>
  <si>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</si>
  <si>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</si>
  <si>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</si>
  <si>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</si>
  <si>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</si>
  <si>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</si>
  <si>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</si>
  <si>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</si>
  <si>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</si>
  <si>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</si>
  <si>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</si>
  <si>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</si>
  <si>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</si>
  <si>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</si>
  <si>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</si>
  <si>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</si>
  <si>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</si>
  <si>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</si>
  <si>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</si>
  <si>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</si>
  <si>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</si>
  <si>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</si>
  <si>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</si>
  <si>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</si>
  <si>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</si>
  <si>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</si>
  <si>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</si>
  <si>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</si>
  <si>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</si>
  <si>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</si>
  <si>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</si>
  <si>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</si>
  <si>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</si>
  <si>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</si>
  <si>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</si>
  <si>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</si>
  <si>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</si>
  <si>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</si>
  <si>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</si>
  <si>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</si>
  <si>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</si>
  <si>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</si>
  <si>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</si>
  <si>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</si>
  <si>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</si>
  <si>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</si>
  <si>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</si>
  <si>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</si>
  <si>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</si>
  <si>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</si>
  <si>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</si>
  <si>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</si>
  <si>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</si>
  <si>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</si>
  <si>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</si>
  <si>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</si>
  <si>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</si>
  <si>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</si>
  <si>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</si>
  <si>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</si>
  <si>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</si>
  <si>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</si>
  <si>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</si>
  <si>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</si>
  <si>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</si>
  <si>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</si>
  <si>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</si>
  <si>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</si>
  <si>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</si>
  <si>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</si>
  <si>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</si>
  <si>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</si>
  <si>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</si>
  <si>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</si>
  <si>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</si>
  <si>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</si>
  <si>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</si>
  <si>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</si>
  <si>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</si>
  <si>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</si>
  <si>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</si>
  <si>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</si>
  <si>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</si>
  <si>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</si>
  <si>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</si>
  <si>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</si>
  <si>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</si>
  <si>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</si>
  <si>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</si>
  <si>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</si>
  <si>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</si>
  <si>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</si>
  <si>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</si>
  <si>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</si>
  <si>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</si>
  <si>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</si>
  <si>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</si>
  <si>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</si>
  <si>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</si>
  <si>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</si>
  <si>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</si>
  <si>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</si>
  <si>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</si>
  <si>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</si>
  <si>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</si>
  <si>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</si>
  <si>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</si>
  <si>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</si>
  <si>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</si>
  <si>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</si>
  <si>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</si>
  <si>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</si>
  <si>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</si>
  <si>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</si>
  <si>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</si>
  <si>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</si>
  <si>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</si>
  <si>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</si>
  <si>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</si>
  <si>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</si>
  <si>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</si>
  <si>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</si>
  <si>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</si>
  <si>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</si>
  <si>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</si>
  <si>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</si>
  <si>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</si>
  <si>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</si>
  <si>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</si>
  <si>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</si>
  <si>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</si>
  <si>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</si>
  <si>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</si>
  <si>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</si>
  <si>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</si>
  <si>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</si>
  <si>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</si>
  <si>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</si>
  <si>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</si>
  <si>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</si>
  <si>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</si>
  <si>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</si>
  <si>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</si>
  <si>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</si>
  <si>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</si>
  <si>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</si>
  <si>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</si>
  <si>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</si>
  <si>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</si>
  <si>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</si>
  <si>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</si>
  <si>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</si>
  <si>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</si>
  <si>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</si>
  <si>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</si>
  <si>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</si>
  <si>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</si>
  <si>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</si>
  <si>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</si>
  <si>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</si>
  <si>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</si>
  <si>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</si>
  <si>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</si>
  <si>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</si>
  <si>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</si>
  <si>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</si>
  <si>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</si>
  <si>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</si>
  <si>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</si>
  <si>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</si>
  <si>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</si>
  <si>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</si>
  <si>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</si>
  <si>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</si>
  <si>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</si>
  <si>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</si>
  <si>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</si>
  <si>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</si>
  <si>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</si>
  <si>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</si>
  <si>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</si>
  <si>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</si>
  <si>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</si>
  <si>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</si>
  <si>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</si>
  <si>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</si>
  <si>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</si>
  <si>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</si>
  <si>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</si>
  <si>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</si>
  <si>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</si>
  <si>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</si>
  <si>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</si>
  <si>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</si>
  <si>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</si>
  <si>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</si>
  <si>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</si>
  <si>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</si>
  <si>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</si>
  <si>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</si>
  <si>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</si>
  <si>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</si>
  <si>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</si>
  <si>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</si>
  <si>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</si>
  <si>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</si>
  <si>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</si>
  <si>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</si>
  <si>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</si>
  <si>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</si>
  <si>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</si>
  <si>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</si>
  <si>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</si>
  <si>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</si>
  <si>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</si>
  <si>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</si>
  <si>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</si>
  <si>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</si>
  <si>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</si>
  <si>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</si>
  <si>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</si>
  <si>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</si>
  <si>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</si>
  <si>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</si>
  <si>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</si>
  <si>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</si>
  <si>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</si>
  <si>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</si>
  <si>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</si>
  <si>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</si>
  <si>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</si>
  <si>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</si>
  <si>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</si>
  <si>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</si>
  <si>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</si>
  <si>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</si>
  <si>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</si>
  <si>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</si>
  <si>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</si>
  <si>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</si>
  <si>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</si>
  <si>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</si>
  <si>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</si>
  <si>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</si>
  <si>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</si>
  <si>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</si>
  <si>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</si>
  <si>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</si>
  <si>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</si>
  <si>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</si>
  <si>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</si>
  <si>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</si>
  <si>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</si>
  <si>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</si>
  <si>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</si>
  <si>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</si>
  <si>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</si>
  <si>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</si>
  <si>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</si>
  <si>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</si>
  <si>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</si>
  <si>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</si>
  <si>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</si>
  <si>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</si>
  <si>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</si>
  <si>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</si>
  <si>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</si>
  <si>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</si>
  <si>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</si>
  <si>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</si>
  <si>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</si>
  <si>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</si>
  <si>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</si>
  <si>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</si>
  <si>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</si>
  <si>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</si>
  <si>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</si>
  <si>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</si>
  <si>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</si>
  <si>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</si>
  <si>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</si>
  <si>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</si>
  <si>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</si>
  <si>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</si>
  <si>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</si>
  <si>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</si>
  <si>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</si>
  <si>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</si>
  <si>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</si>
  <si>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</si>
  <si>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</si>
  <si>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</si>
  <si>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</si>
  <si>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</si>
  <si>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</si>
  <si>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</si>
  <si>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</si>
  <si>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</si>
  <si>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</si>
  <si>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</si>
  <si>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</si>
  <si>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</si>
  <si>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</si>
  <si>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</si>
  <si>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</si>
  <si>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</si>
  <si>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</si>
  <si>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</si>
  <si>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</si>
  <si>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</si>
  <si>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</si>
  <si>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</si>
  <si>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</si>
  <si>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</si>
  <si>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</si>
  <si>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</si>
  <si>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</si>
  <si>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</si>
  <si>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</si>
  <si>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</si>
  <si>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</si>
  <si>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</si>
  <si>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</si>
  <si>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</si>
  <si>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</si>
  <si>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</si>
  <si>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</si>
  <si>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</si>
  <si>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</si>
  <si>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</si>
  <si>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</si>
  <si>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</si>
  <si>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</si>
  <si>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</si>
  <si>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</si>
  <si>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</si>
  <si>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</si>
  <si>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</si>
  <si>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</si>
  <si>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</si>
  <si>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</si>
  <si>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</si>
  <si>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</si>
  <si>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</si>
  <si>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</si>
  <si>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</si>
  <si>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</si>
  <si>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</si>
  <si>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</si>
  <si>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</si>
  <si>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</si>
  <si>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</si>
  <si>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</si>
  <si>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</si>
  <si>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</si>
  <si>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</si>
  <si>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</si>
  <si>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</si>
  <si>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</si>
  <si>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</si>
  <si>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</si>
  <si>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</si>
  <si>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</si>
  <si>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</si>
  <si>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</si>
  <si>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</si>
  <si>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</si>
  <si>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</si>
  <si>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</si>
  <si>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</si>
  <si>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</si>
  <si>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</si>
  <si>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</si>
  <si>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</si>
  <si>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</si>
  <si>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</si>
  <si>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</si>
  <si>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</si>
  <si>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</si>
  <si>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</si>
  <si>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</si>
  <si>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</si>
  <si>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</si>
  <si>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</si>
  <si>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</si>
  <si>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</si>
  <si>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</si>
  <si>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</si>
  <si>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</si>
  <si>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</si>
  <si>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</si>
  <si>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</si>
  <si>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</si>
  <si>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</si>
  <si>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</si>
  <si>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</si>
  <si>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</si>
  <si>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</si>
  <si>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</si>
  <si>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</si>
  <si>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</si>
  <si>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</si>
  <si>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</si>
  <si>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</si>
  <si>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</si>
  <si>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</si>
  <si>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</si>
  <si>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</si>
  <si>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</si>
  <si>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</si>
  <si>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</si>
  <si>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</si>
  <si>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</si>
  <si>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</si>
  <si>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</si>
  <si>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</si>
  <si>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</si>
  <si>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</si>
  <si>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</si>
  <si>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</si>
  <si>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</si>
  <si>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</si>
  <si>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</si>
  <si>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</si>
  <si>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</si>
  <si>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</si>
  <si>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</si>
  <si>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</si>
  <si>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</si>
  <si>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</si>
  <si>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</si>
  <si>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</si>
  <si>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</si>
  <si>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</si>
  <si>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</si>
  <si>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</si>
  <si>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</si>
  <si>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</si>
  <si>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</si>
  <si>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</si>
  <si>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</si>
  <si>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</si>
  <si>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</si>
  <si>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</si>
  <si>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</si>
  <si>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</si>
  <si>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</si>
  <si>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</si>
  <si>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</si>
  <si>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</si>
  <si>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</si>
  <si>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</si>
  <si>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</si>
  <si>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</si>
  <si>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</si>
  <si>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</si>
  <si>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</si>
  <si>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</si>
  <si>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</si>
  <si>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</si>
  <si>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</si>
  <si>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</si>
  <si>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</si>
  <si>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</si>
  <si>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</si>
  <si>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</si>
  <si>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</si>
  <si>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</si>
  <si>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</si>
  <si>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</si>
  <si>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</si>
  <si>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</si>
  <si>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</si>
  <si>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</si>
  <si>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</si>
  <si>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</si>
  <si>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</si>
  <si>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</si>
  <si>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</si>
  <si>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</si>
  <si>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</si>
  <si>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</si>
  <si>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</si>
  <si>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</si>
  <si>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</si>
  <si>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</si>
  <si>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</si>
  <si>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</si>
  <si>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</si>
  <si>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Lower respiratory infections</t>
  </si>
  <si>
    <t>per million estimated killed in 2002 deaths associated with Lower respiratory infections</t>
  </si>
  <si>
    <t>Lower respiratory infections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</si>
</sst>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-4.666474482703734</c:v>
                </c:pt>
                <c:pt idx="1">
                  <c:v>-42.51775055248618</c:v>
                </c:pt>
                <c:pt idx="2">
                  <c:v>-0.11670619099965052</c:v>
                </c:pt>
                <c:pt idx="3">
                  <c:v>-6.644176084683295</c:v>
                </c:pt>
                <c:pt idx="4">
                  <c:v>-1.8724657456321552</c:v>
                </c:pt>
                <c:pt idx="5">
                  <c:v>-9.031709953716245</c:v>
                </c:pt>
                <c:pt idx="6">
                  <c:v>-3.2215382283800125</c:v>
                </c:pt>
                <c:pt idx="7">
                  <c:v>-4.021375305314336</c:v>
                </c:pt>
                <c:pt idx="8">
                  <c:v>-36.03149961999952</c:v>
                </c:pt>
                <c:pt idx="9">
                  <c:v>-20.687141948236786</c:v>
                </c:pt>
                <c:pt idx="10">
                  <c:v>-0.199659544729343</c:v>
                </c:pt>
                <c:pt idx="11">
                  <c:v>-2.595845634112692</c:v>
                </c:pt>
                <c:pt idx="12">
                  <c:v>-2.13434674322707</c:v>
                </c:pt>
                <c:pt idx="13">
                  <c:v>-8.848341935577878</c:v>
                </c:pt>
                <c:pt idx="14">
                  <c:v>-1.6525346850631877</c:v>
                </c:pt>
                <c:pt idx="15">
                  <c:v>-4.8697305900355445</c:v>
                </c:pt>
                <c:pt idx="16">
                  <c:v>-2.266991139546235</c:v>
                </c:pt>
                <c:pt idx="17">
                  <c:v>-1.6394225873613095</c:v>
                </c:pt>
                <c:pt idx="18">
                  <c:v>-1.542397962355352</c:v>
                </c:pt>
                <c:pt idx="19">
                  <c:v>-0.6735448762673855</c:v>
                </c:pt>
                <c:pt idx="20">
                  <c:v>-50.48566724238299</c:v>
                </c:pt>
                <c:pt idx="21">
                  <c:v>-6.8503393258870915</c:v>
                </c:pt>
                <c:pt idx="22">
                  <c:v>-211.24484203368593</c:v>
                </c:pt>
                <c:pt idx="23">
                  <c:v>-3.573427144722473</c:v>
                </c:pt>
                <c:pt idx="24">
                  <c:v>-0.020634750193949003</c:v>
                </c:pt>
                <c:pt idx="25">
                  <c:v>-7.077603161947664</c:v>
                </c:pt>
                <c:pt idx="26">
                  <c:v>-6.97135180332441</c:v>
                </c:pt>
                <c:pt idx="27">
                  <c:v>-2.1270374198506943</c:v>
                </c:pt>
                <c:pt idx="28">
                  <c:v>-7.294417045503479</c:v>
                </c:pt>
                <c:pt idx="29">
                  <c:v>-0.4173000442093553</c:v>
                </c:pt>
                <c:pt idx="30">
                  <c:v>-1.1882847229544495</c:v>
                </c:pt>
                <c:pt idx="31">
                  <c:v>-169.59141042837905</c:v>
                </c:pt>
                <c:pt idx="32">
                  <c:v>-5.949432305538096</c:v>
                </c:pt>
                <c:pt idx="33">
                  <c:v>-55.53813799625004</c:v>
                </c:pt>
                <c:pt idx="34">
                  <c:v>-1.2840165626604971</c:v>
                </c:pt>
                <c:pt idx="35">
                  <c:v>-0.10002863807639528</c:v>
                </c:pt>
                <c:pt idx="36">
                  <c:v>-0.36411550596164943</c:v>
                </c:pt>
                <c:pt idx="37">
                  <c:v>-19.44864608978412</c:v>
                </c:pt>
                <c:pt idx="38">
                  <c:v>-3.117304505989466</c:v>
                </c:pt>
                <c:pt idx="39">
                  <c:v>-5.1432341535154364</c:v>
                </c:pt>
                <c:pt idx="40">
                  <c:v>-36.37365441295037</c:v>
                </c:pt>
                <c:pt idx="41">
                  <c:v>-41.908478898235444</c:v>
                </c:pt>
                <c:pt idx="42">
                  <c:v>-50.99004268857834</c:v>
                </c:pt>
                <c:pt idx="43">
                  <c:v>-3.9757521382218215</c:v>
                </c:pt>
                <c:pt idx="44">
                  <c:v>-1.4139402260508973</c:v>
                </c:pt>
                <c:pt idx="45">
                  <c:v>-5.40455600244195</c:v>
                </c:pt>
                <c:pt idx="46">
                  <c:v>-45.86945475860102</c:v>
                </c:pt>
                <c:pt idx="47">
                  <c:v>-1.7545159803344745</c:v>
                </c:pt>
                <c:pt idx="48">
                  <c:v>-0.2314495004694379</c:v>
                </c:pt>
                <c:pt idx="49">
                  <c:v>-15.37354916312404</c:v>
                </c:pt>
                <c:pt idx="50">
                  <c:v>-10.25913896584396</c:v>
                </c:pt>
                <c:pt idx="51">
                  <c:v>-39.560400203822155</c:v>
                </c:pt>
                <c:pt idx="52">
                  <c:v>-6.021504018808741</c:v>
                </c:pt>
                <c:pt idx="53">
                  <c:v>-71.41366954948558</c:v>
                </c:pt>
                <c:pt idx="54">
                  <c:v>-11.260273829028577</c:v>
                </c:pt>
                <c:pt idx="55">
                  <c:v>-10.293051947354797</c:v>
                </c:pt>
                <c:pt idx="56">
                  <c:v>-131.5820184024501</c:v>
                </c:pt>
                <c:pt idx="57">
                  <c:v>-10.325502375128451</c:v>
                </c:pt>
                <c:pt idx="58">
                  <c:v>-22.81956606839367</c:v>
                </c:pt>
                <c:pt idx="59">
                  <c:v>-1.3495732726692609</c:v>
                </c:pt>
                <c:pt idx="60">
                  <c:v>-1.3320484603242448</c:v>
                </c:pt>
                <c:pt idx="61">
                  <c:v>-4.786393682579501</c:v>
                </c:pt>
                <c:pt idx="62">
                  <c:v>-20.760007089479586</c:v>
                </c:pt>
                <c:pt idx="63">
                  <c:v>-0.6791991794451064</c:v>
                </c:pt>
                <c:pt idx="64">
                  <c:v>-24.44593612220342</c:v>
                </c:pt>
                <c:pt idx="65">
                  <c:v>0</c:v>
                </c:pt>
                <c:pt idx="66">
                  <c:v>-547.5122716328369</c:v>
                </c:pt>
                <c:pt idx="67">
                  <c:v>-24.197193955219348</c:v>
                </c:pt>
                <c:pt idx="68">
                  <c:v>-13.66670442605664</c:v>
                </c:pt>
                <c:pt idx="69">
                  <c:v>-52.68407764057747</c:v>
                </c:pt>
                <c:pt idx="70">
                  <c:v>-4.916405655426956</c:v>
                </c:pt>
                <c:pt idx="71">
                  <c:v>-2.828416507617476</c:v>
                </c:pt>
                <c:pt idx="72">
                  <c:v>-442.0145195614259</c:v>
                </c:pt>
                <c:pt idx="73">
                  <c:v>-1.342523561960121</c:v>
                </c:pt>
                <c:pt idx="74">
                  <c:v>-6.2978196370393675</c:v>
                </c:pt>
                <c:pt idx="75">
                  <c:v>-3.9972746818351936</c:v>
                </c:pt>
                <c:pt idx="76">
                  <c:v>-22.453049823933725</c:v>
                </c:pt>
                <c:pt idx="77">
                  <c:v>-3.7235229974316795</c:v>
                </c:pt>
                <c:pt idx="78">
                  <c:v>-3.6125901040690707</c:v>
                </c:pt>
                <c:pt idx="79">
                  <c:v>-52.80606714469104</c:v>
                </c:pt>
                <c:pt idx="80">
                  <c:v>-3.1007434593763605</c:v>
                </c:pt>
                <c:pt idx="81">
                  <c:v>-25.06850578808735</c:v>
                </c:pt>
                <c:pt idx="82">
                  <c:v>-41.79099715292239</c:v>
                </c:pt>
                <c:pt idx="83">
                  <c:v>-31.73147588913139</c:v>
                </c:pt>
                <c:pt idx="84">
                  <c:v>-2.4901475961302992</c:v>
                </c:pt>
                <c:pt idx="85">
                  <c:v>-10.62158444402155</c:v>
                </c:pt>
                <c:pt idx="86">
                  <c:v>-16.47387665250335</c:v>
                </c:pt>
                <c:pt idx="87">
                  <c:v>-9.503747418456442</c:v>
                </c:pt>
                <c:pt idx="88">
                  <c:v>-36.03603262115803</c:v>
                </c:pt>
                <c:pt idx="89">
                  <c:v>-1.9590913540680504</c:v>
                </c:pt>
                <c:pt idx="90">
                  <c:v>-5.242055270439408</c:v>
                </c:pt>
                <c:pt idx="91">
                  <c:v>-1.3464994312935517</c:v>
                </c:pt>
                <c:pt idx="92">
                  <c:v>-0.10248914082882266</c:v>
                </c:pt>
                <c:pt idx="93">
                  <c:v>0</c:v>
                </c:pt>
                <c:pt idx="94">
                  <c:v>-0.6554488468296427</c:v>
                </c:pt>
                <c:pt idx="95">
                  <c:v>-115.03308755183798</c:v>
                </c:pt>
                <c:pt idx="96">
                  <c:v>-3.9243236954971508</c:v>
                </c:pt>
                <c:pt idx="97">
                  <c:v>-14.476160434696794</c:v>
                </c:pt>
                <c:pt idx="98">
                  <c:v>-3.4052110594835483</c:v>
                </c:pt>
                <c:pt idx="99">
                  <c:v>-2.156494232403702</c:v>
                </c:pt>
                <c:pt idx="100">
                  <c:v>-1.5936388809391246</c:v>
                </c:pt>
                <c:pt idx="101">
                  <c:v>-7.037528344822931</c:v>
                </c:pt>
                <c:pt idx="102">
                  <c:v>-16.126796187890932</c:v>
                </c:pt>
                <c:pt idx="103">
                  <c:v>-0.020610953748530392</c:v>
                </c:pt>
                <c:pt idx="104">
                  <c:v>-0.23696590973273146</c:v>
                </c:pt>
                <c:pt idx="105">
                  <c:v>-6.2347208933630895</c:v>
                </c:pt>
                <c:pt idx="106">
                  <c:v>-0.657319514507833</c:v>
                </c:pt>
                <c:pt idx="107">
                  <c:v>-0.38248129643352513</c:v>
                </c:pt>
                <c:pt idx="108">
                  <c:v>-12.729055464144665</c:v>
                </c:pt>
                <c:pt idx="109">
                  <c:v>-8.132680646710298</c:v>
                </c:pt>
                <c:pt idx="110">
                  <c:v>-6.041271641783396</c:v>
                </c:pt>
                <c:pt idx="111">
                  <c:v>-432.6121645667631</c:v>
                </c:pt>
                <c:pt idx="112">
                  <c:v>-13.755296677521983</c:v>
                </c:pt>
                <c:pt idx="113">
                  <c:v>-0.9366328210566053</c:v>
                </c:pt>
                <c:pt idx="114">
                  <c:v>-13.149921233416649</c:v>
                </c:pt>
                <c:pt idx="115">
                  <c:v>-0.9215705201650053</c:v>
                </c:pt>
                <c:pt idx="116">
                  <c:v>-6.736317772518618</c:v>
                </c:pt>
                <c:pt idx="117">
                  <c:v>-5.168712763167605</c:v>
                </c:pt>
                <c:pt idx="118">
                  <c:v>-12.138140188273105</c:v>
                </c:pt>
                <c:pt idx="119">
                  <c:v>-2.45062238794371</c:v>
                </c:pt>
                <c:pt idx="120">
                  <c:v>-105.20725119062786</c:v>
                </c:pt>
                <c:pt idx="121">
                  <c:v>-19.481372973941006</c:v>
                </c:pt>
                <c:pt idx="122">
                  <c:v>-0.06544951092899964</c:v>
                </c:pt>
                <c:pt idx="123">
                  <c:v>-20.73179192306725</c:v>
                </c:pt>
                <c:pt idx="124">
                  <c:v>-0.582826684992682</c:v>
                </c:pt>
                <c:pt idx="125">
                  <c:v>-6.67265289343942</c:v>
                </c:pt>
                <c:pt idx="126">
                  <c:v>-0.7273529210204117</c:v>
                </c:pt>
                <c:pt idx="127">
                  <c:v>-0.47925353425827666</c:v>
                </c:pt>
                <c:pt idx="128">
                  <c:v>-3.6764284899985</c:v>
                </c:pt>
                <c:pt idx="129">
                  <c:v>-4.453753561765495</c:v>
                </c:pt>
                <c:pt idx="130">
                  <c:v>-2.3314805473460183</c:v>
                </c:pt>
                <c:pt idx="131">
                  <c:v>-2.718874064586487</c:v>
                </c:pt>
                <c:pt idx="132">
                  <c:v>-3.517076825615689</c:v>
                </c:pt>
                <c:pt idx="133">
                  <c:v>-1.2333272935992738</c:v>
                </c:pt>
                <c:pt idx="134">
                  <c:v>-2.839082442311309</c:v>
                </c:pt>
                <c:pt idx="135">
                  <c:v>-50.82012759216059</c:v>
                </c:pt>
                <c:pt idx="136">
                  <c:v>-2.579368523112066</c:v>
                </c:pt>
                <c:pt idx="137">
                  <c:v>-2.0880319376283296</c:v>
                </c:pt>
                <c:pt idx="138">
                  <c:v>-0.023192863641838812</c:v>
                </c:pt>
                <c:pt idx="139">
                  <c:v>-3.294565244092027</c:v>
                </c:pt>
                <c:pt idx="140">
                  <c:v>-2.757021027769156</c:v>
                </c:pt>
                <c:pt idx="141">
                  <c:v>-2.5119898846983233</c:v>
                </c:pt>
                <c:pt idx="142">
                  <c:v>-1.803317106530102</c:v>
                </c:pt>
                <c:pt idx="143">
                  <c:v>-0.09822383771103205</c:v>
                </c:pt>
                <c:pt idx="144">
                  <c:v>-8.92950847000101</c:v>
                </c:pt>
                <c:pt idx="145">
                  <c:v>-1.006126370509719</c:v>
                </c:pt>
                <c:pt idx="146">
                  <c:v>-29.116046086298866</c:v>
                </c:pt>
                <c:pt idx="147">
                  <c:v>-22.355194529551454</c:v>
                </c:pt>
                <c:pt idx="148">
                  <c:v>-1.282791527290101</c:v>
                </c:pt>
                <c:pt idx="149">
                  <c:v>-0.2673723777747625</c:v>
                </c:pt>
                <c:pt idx="150">
                  <c:v>-3.1528077617828103</c:v>
                </c:pt>
                <c:pt idx="151">
                  <c:v>-4.265745298370291</c:v>
                </c:pt>
                <c:pt idx="152">
                  <c:v>-0.7201443503740279</c:v>
                </c:pt>
                <c:pt idx="153">
                  <c:v>-25.380745746081402</c:v>
                </c:pt>
                <c:pt idx="154">
                  <c:v>-2.1907491757707476</c:v>
                </c:pt>
                <c:pt idx="155">
                  <c:v>-1.490494021785139</c:v>
                </c:pt>
                <c:pt idx="156">
                  <c:v>-1.3091685770072843</c:v>
                </c:pt>
                <c:pt idx="157">
                  <c:v>-4.037616909646218</c:v>
                </c:pt>
                <c:pt idx="158">
                  <c:v>-19.588663287320287</c:v>
                </c:pt>
                <c:pt idx="159">
                  <c:v>-50.86280295746974</c:v>
                </c:pt>
                <c:pt idx="160">
                  <c:v>-12.05788300981203</c:v>
                </c:pt>
                <c:pt idx="161">
                  <c:v>-20.194753926879244</c:v>
                </c:pt>
                <c:pt idx="162">
                  <c:v>-6.266281293427767</c:v>
                </c:pt>
                <c:pt idx="163">
                  <c:v>-16.626006057766176</c:v>
                </c:pt>
                <c:pt idx="164">
                  <c:v>-4.69370406606248</c:v>
                </c:pt>
                <c:pt idx="165">
                  <c:v>-0.6878698948514455</c:v>
                </c:pt>
                <c:pt idx="166">
                  <c:v>-1.904412385868568</c:v>
                </c:pt>
                <c:pt idx="167">
                  <c:v>-3.6620307249690995</c:v>
                </c:pt>
                <c:pt idx="168">
                  <c:v>-4.992825573678971</c:v>
                </c:pt>
                <c:pt idx="169">
                  <c:v>-2.181381646772138</c:v>
                </c:pt>
                <c:pt idx="170">
                  <c:v>-0.3754829438639149</c:v>
                </c:pt>
                <c:pt idx="171">
                  <c:v>-15.002884639277738</c:v>
                </c:pt>
                <c:pt idx="172">
                  <c:v>-0.9083751136350884</c:v>
                </c:pt>
                <c:pt idx="173">
                  <c:v>-2.6252278354284044</c:v>
                </c:pt>
                <c:pt idx="174">
                  <c:v>-17.86907500339612</c:v>
                </c:pt>
                <c:pt idx="175">
                  <c:v>-1.03065662931931</c:v>
                </c:pt>
                <c:pt idx="176">
                  <c:v>-18.994090469636944</c:v>
                </c:pt>
                <c:pt idx="177">
                  <c:v>-1.0728631863762814</c:v>
                </c:pt>
                <c:pt idx="178">
                  <c:v>-2.80062976929122</c:v>
                </c:pt>
                <c:pt idx="179">
                  <c:v>-1.1271250732680755</c:v>
                </c:pt>
                <c:pt idx="180">
                  <c:v>-5.480332343767827</c:v>
                </c:pt>
                <c:pt idx="181">
                  <c:v>-16.468676202846495</c:v>
                </c:pt>
                <c:pt idx="182">
                  <c:v>-3.842905850894624</c:v>
                </c:pt>
                <c:pt idx="183">
                  <c:v>-6.868597708233551</c:v>
                </c:pt>
                <c:pt idx="184">
                  <c:v>-2.961161441496216</c:v>
                </c:pt>
                <c:pt idx="185">
                  <c:v>-2.8048512480180534</c:v>
                </c:pt>
                <c:pt idx="186">
                  <c:v>-0.745366003755862</c:v>
                </c:pt>
                <c:pt idx="187">
                  <c:v>-2.769691633197027</c:v>
                </c:pt>
                <c:pt idx="188">
                  <c:v>-6.815921786828824</c:v>
                </c:pt>
                <c:pt idx="189">
                  <c:v>-3.185578044801616</c:v>
                </c:pt>
                <c:pt idx="190">
                  <c:v>-31.44654701397701</c:v>
                </c:pt>
                <c:pt idx="191">
                  <c:v>-0.25598622315749253</c:v>
                </c:pt>
                <c:pt idx="192">
                  <c:v>-1.341496324369814</c:v>
                </c:pt>
                <c:pt idx="193">
                  <c:v>-3.5764050101444127</c:v>
                </c:pt>
                <c:pt idx="194">
                  <c:v>-4.5790273974159845</c:v>
                </c:pt>
                <c:pt idx="195">
                  <c:v>-0.0945298584840657</c:v>
                </c:pt>
                <c:pt idx="196">
                  <c:v>-0.6465840459600827</c:v>
                </c:pt>
                <c:pt idx="197">
                  <c:v>-4.355140678463272</c:v>
                </c:pt>
                <c:pt idx="198">
                  <c:v>-7.238146789014138</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206.42536667621383</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1055.5619074841597</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205.58851613484015</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483.1981769547628</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293.4446970423353</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246.56541848508064</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720.3773055030844</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1812.5616154665574</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250.05432909123542</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183.32244475623287</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1810.2946243270112</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2112.703179466667</c:v>
                </c:pt>
              </c:numLit>
            </c:minus>
            <c:noEndCap val="1"/>
            <c:spPr>
              <a:ln w="38100">
                <a:solidFill>
                  <a:srgbClr val="800000"/>
                </a:solidFill>
              </a:ln>
            </c:spPr>
          </c:errBars>
          <c:xVal>
            <c:numRef>
              <c:f>Graph!$B$69</c:f>
              <c:numCache/>
            </c:numRef>
          </c:xVal>
          <c:yVal>
            <c:numRef>
              <c:f>Graph!$C$69</c:f>
              <c:numCache/>
            </c:numRef>
          </c:yVal>
          <c:smooth val="0"/>
        </c:ser>
        <c:axId val="49931388"/>
        <c:axId val="46729309"/>
      </c:scatterChart>
      <c:valAx>
        <c:axId val="49931388"/>
        <c:scaling>
          <c:orientation val="minMax"/>
          <c:max val="20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46729309"/>
        <c:crossesAt val="7000"/>
        <c:crossBetween val="midCat"/>
        <c:dispUnits/>
        <c:majorUnit val="200"/>
        <c:minorUnit val="40"/>
      </c:valAx>
      <c:valAx>
        <c:axId val="46729309"/>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49931388"/>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28125" style="0" customWidth="1"/>
    <col min="6" max="6" width="28.281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42</v>
      </c>
      <c r="J3" t="s">
        <v>692</v>
      </c>
    </row>
    <row r="4" spans="1:7" ht="12.75" customHeight="1">
      <c r="A4" s="45">
        <v>0</v>
      </c>
      <c r="B4" s="44" t="s">
        <v>429</v>
      </c>
      <c r="C4" s="45"/>
      <c r="D4" s="47" t="s">
        <v>444</v>
      </c>
      <c r="E4" s="47">
        <v>3946794.462088728</v>
      </c>
      <c r="F4" s="44">
        <v>632.2964533945415</v>
      </c>
      <c r="G4" s="44">
        <v>6242</v>
      </c>
    </row>
    <row r="5" spans="1:7" ht="12.75" customHeight="1">
      <c r="A5" s="5"/>
      <c r="D5" s="1"/>
      <c r="E5" s="1"/>
      <c r="F5" s="52"/>
      <c r="G5" s="3"/>
    </row>
    <row r="6" spans="1:7" ht="12.75" customHeight="1">
      <c r="A6" s="5"/>
      <c r="D6" s="1"/>
      <c r="E6" s="1"/>
      <c r="F6" s="52"/>
      <c r="G6" s="3"/>
    </row>
    <row r="7" spans="1:7" ht="12.75" customHeight="1">
      <c r="A7" s="17" t="s">
        <v>445</v>
      </c>
      <c r="B7" s="32" t="s">
        <v>217</v>
      </c>
      <c r="C7" s="17">
        <v>1</v>
      </c>
      <c r="D7" s="17" t="s">
        <v>443</v>
      </c>
      <c r="E7" s="17">
        <v>222880.58949156041</v>
      </c>
      <c r="F7" s="20">
        <v>2251.3190857733375</v>
      </c>
      <c r="G7" s="20">
        <v>99</v>
      </c>
    </row>
    <row r="8" spans="1:7" ht="12.75" customHeight="1">
      <c r="A8" s="14" t="s">
        <v>446</v>
      </c>
      <c r="B8" s="33" t="s">
        <v>395</v>
      </c>
      <c r="C8" s="14">
        <v>2</v>
      </c>
      <c r="D8" s="14" t="s">
        <v>442</v>
      </c>
      <c r="E8" s="14">
        <v>420096.43736597494</v>
      </c>
      <c r="F8" s="21">
        <v>1448.6084047102584</v>
      </c>
      <c r="G8" s="21">
        <v>290</v>
      </c>
    </row>
    <row r="9" spans="1:7" ht="12.75" customHeight="1">
      <c r="A9" s="15" t="s">
        <v>447</v>
      </c>
      <c r="B9" s="34" t="s">
        <v>117</v>
      </c>
      <c r="C9" s="15">
        <v>3</v>
      </c>
      <c r="D9" s="15" t="s">
        <v>441</v>
      </c>
      <c r="E9" s="15">
        <v>574915.0083325999</v>
      </c>
      <c r="F9" s="22">
        <v>1297.7765425115122</v>
      </c>
      <c r="G9" s="22">
        <v>443</v>
      </c>
    </row>
    <row r="10" spans="1:7" ht="12.75" customHeight="1">
      <c r="A10" s="16" t="s">
        <v>448</v>
      </c>
      <c r="B10" s="35" t="s">
        <v>396</v>
      </c>
      <c r="C10" s="16">
        <v>4</v>
      </c>
      <c r="D10" s="16" t="s">
        <v>440</v>
      </c>
      <c r="E10" s="16">
        <v>1427855.9026061015</v>
      </c>
      <c r="F10" s="23">
        <v>1027.9740119554367</v>
      </c>
      <c r="G10" s="23">
        <v>1389</v>
      </c>
    </row>
    <row r="11" spans="1:7" ht="12.75" customHeight="1">
      <c r="A11" s="7" t="s">
        <v>449</v>
      </c>
      <c r="B11" s="36" t="s">
        <v>397</v>
      </c>
      <c r="C11" s="7">
        <v>5</v>
      </c>
      <c r="D11" s="7" t="s">
        <v>439</v>
      </c>
      <c r="E11" s="7">
        <v>279510.5046033454</v>
      </c>
      <c r="F11" s="24">
        <v>492.9638529159531</v>
      </c>
      <c r="G11" s="24">
        <v>567</v>
      </c>
    </row>
    <row r="12" spans="1:7" ht="12.75" customHeight="1">
      <c r="A12" s="10" t="s">
        <v>455</v>
      </c>
      <c r="B12" s="37" t="s">
        <v>398</v>
      </c>
      <c r="C12" s="10">
        <v>6</v>
      </c>
      <c r="D12" s="10" t="s">
        <v>438</v>
      </c>
      <c r="E12" s="10">
        <v>191294.3379311883</v>
      </c>
      <c r="F12" s="25">
        <v>453.3041183203514</v>
      </c>
      <c r="G12" s="25">
        <v>422</v>
      </c>
    </row>
    <row r="13" spans="1:7" ht="12.75" customHeight="1">
      <c r="A13" s="11" t="s">
        <v>450</v>
      </c>
      <c r="B13" s="38" t="s">
        <v>399</v>
      </c>
      <c r="C13" s="11">
        <v>7</v>
      </c>
      <c r="D13" s="11" t="s">
        <v>437</v>
      </c>
      <c r="E13" s="11">
        <v>302118.1820362461</v>
      </c>
      <c r="F13" s="26">
        <v>216.5721735026854</v>
      </c>
      <c r="G13" s="26">
        <v>1395</v>
      </c>
    </row>
    <row r="14" spans="1:7" ht="12.75" customHeight="1">
      <c r="A14" s="13" t="s">
        <v>451</v>
      </c>
      <c r="B14" s="39" t="s">
        <v>70</v>
      </c>
      <c r="C14" s="13">
        <v>8</v>
      </c>
      <c r="D14" s="13" t="s">
        <v>436</v>
      </c>
      <c r="E14" s="13">
        <v>143617.6192610703</v>
      </c>
      <c r="F14" s="27">
        <v>332.44819273395905</v>
      </c>
      <c r="G14" s="27">
        <v>432</v>
      </c>
    </row>
    <row r="15" spans="1:140" ht="12.75" customHeight="1">
      <c r="A15" s="12" t="s">
        <v>452</v>
      </c>
      <c r="B15" s="40" t="s">
        <v>114</v>
      </c>
      <c r="C15" s="12">
        <v>9</v>
      </c>
      <c r="D15" s="12" t="s">
        <v>435</v>
      </c>
      <c r="E15" s="12">
        <v>45462.956018731595</v>
      </c>
      <c r="F15" s="28">
        <v>173.5227328959221</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8">
        <v>81158.79346627282</v>
      </c>
      <c r="F16" s="29">
        <v>190.96186697946547</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6">
        <v>166036.02452399355</v>
      </c>
      <c r="F17" s="30">
        <v>423.56128705100394</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9">
        <v>91848.10645164325</v>
      </c>
      <c r="F18" s="31">
        <v>717.5633316534629</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6">
        <v>2740.400963116143</v>
      </c>
      <c r="F21" s="30">
        <v>608.9779918035873</v>
      </c>
      <c r="G21" s="30">
        <v>4.5</v>
      </c>
      <c r="H21" s="55">
        <v>2.740400963116143</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6">
        <v>3125.2914380792126</v>
      </c>
      <c r="F22" s="30">
        <v>351.1563413572149</v>
      </c>
      <c r="G22" s="30">
        <v>8.9</v>
      </c>
      <c r="H22" s="55">
        <v>3.1252914380792127</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7">
        <v>2772.162550475953</v>
      </c>
      <c r="F23" s="24">
        <v>142.1621820756899</v>
      </c>
      <c r="G23" s="24">
        <v>19.5</v>
      </c>
      <c r="H23" s="55">
        <v>2.772162550475953</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8">
        <v>5734.861624498298</v>
      </c>
      <c r="F24" s="29">
        <v>183.22241611815647</v>
      </c>
      <c r="G24" s="29">
        <v>31.3</v>
      </c>
      <c r="H24" s="55">
        <v>5.734861624498298</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6">
        <v>8032.9469193770055</v>
      </c>
      <c r="F25" s="30">
        <v>498.9408024457767</v>
      </c>
      <c r="G25" s="30">
        <v>16.1</v>
      </c>
      <c r="H25" s="55">
        <v>8.032946919377006</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6">
        <v>5045.376236306295</v>
      </c>
      <c r="F26" s="30">
        <v>489.8423530394461</v>
      </c>
      <c r="G26" s="30">
        <v>10.3</v>
      </c>
      <c r="H26" s="55">
        <v>5.0453762363062955</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6">
        <v>92.64257847166876</v>
      </c>
      <c r="F27" s="30">
        <v>308.80859490556253</v>
      </c>
      <c r="G27" s="30">
        <v>0.3</v>
      </c>
      <c r="H27" s="55">
        <v>0.09264257847166875</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8">
        <v>59826.258195238486</v>
      </c>
      <c r="F28" s="29">
        <v>205.58851613484015</v>
      </c>
      <c r="G28" s="29">
        <v>291</v>
      </c>
      <c r="H28" s="55">
        <v>59.82625819523849</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9">
        <v>91848.10645164325</v>
      </c>
      <c r="F29" s="31">
        <v>720.3773055030844</v>
      </c>
      <c r="G29" s="31">
        <v>127.5</v>
      </c>
      <c r="H29" s="55">
        <v>91.84810645164325</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6">
        <v>2659.417184032075</v>
      </c>
      <c r="F30" s="30">
        <v>681.9018420595064</v>
      </c>
      <c r="G30" s="30">
        <v>3.9</v>
      </c>
      <c r="H30" s="55">
        <v>2.6594171840320753</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6">
        <v>2527.58773595798</v>
      </c>
      <c r="F31" s="30">
        <v>351.0538522163861</v>
      </c>
      <c r="G31" s="30">
        <v>7.2</v>
      </c>
      <c r="H31" s="55">
        <v>2.52758773595798</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6">
        <v>65430.28184823041</v>
      </c>
      <c r="F32" s="30">
        <v>1107.1113679903622</v>
      </c>
      <c r="G32" s="30">
        <v>59.1</v>
      </c>
      <c r="H32" s="55">
        <v>65.43028184823041</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6">
        <v>2376.2988434138197</v>
      </c>
      <c r="F33" s="30">
        <v>456.9805468103499</v>
      </c>
      <c r="G33" s="30">
        <v>5.2</v>
      </c>
      <c r="H33" s="55">
        <v>2.3762988434138195</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6">
        <v>1240.9508388971726</v>
      </c>
      <c r="F34" s="30">
        <v>153.2038072712559</v>
      </c>
      <c r="G34" s="30">
        <v>8.1</v>
      </c>
      <c r="H34" s="55">
        <v>1.2409508388971726</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6">
        <v>92.72906157203677</v>
      </c>
      <c r="F35" s="30">
        <v>231.82265393009192</v>
      </c>
      <c r="G35" s="30">
        <v>0.4</v>
      </c>
      <c r="H35" s="55">
        <v>0.09272906157203677</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6">
        <v>19388.269306793052</v>
      </c>
      <c r="F36" s="30">
        <v>324.2185502808203</v>
      </c>
      <c r="G36" s="30">
        <v>59.8</v>
      </c>
      <c r="H36" s="55">
        <v>19.388269306793052</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6">
        <v>1489.281673965049</v>
      </c>
      <c r="F37" s="30">
        <v>275.7929025861202</v>
      </c>
      <c r="G37" s="30">
        <v>5.4</v>
      </c>
      <c r="H37" s="55">
        <v>1.4892816739650492</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7">
        <v>579.9597262278002</v>
      </c>
      <c r="F38" s="24">
        <v>152.62098058626322</v>
      </c>
      <c r="G38" s="24">
        <v>3.8</v>
      </c>
      <c r="H38" s="55">
        <v>0.5799597262278001</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6">
        <v>20604.4767171178</v>
      </c>
      <c r="F39" s="30">
        <v>250.05432909123542</v>
      </c>
      <c r="G39" s="30">
        <v>82.4</v>
      </c>
      <c r="H39" s="55">
        <v>20.604476717117798</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6">
        <v>9810.111059022664</v>
      </c>
      <c r="F40" s="30">
        <v>239.27100143957716</v>
      </c>
      <c r="G40" s="30">
        <v>41</v>
      </c>
      <c r="H40" s="55">
        <v>9.810111059022663</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6">
        <v>14608.686609705443</v>
      </c>
      <c r="F41" s="30">
        <v>254.064114951399</v>
      </c>
      <c r="G41" s="30">
        <v>57.5</v>
      </c>
      <c r="H41" s="55">
        <v>14.608686609705442</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10">
        <v>834.2562178475738</v>
      </c>
      <c r="F42" s="25">
        <v>132.42162188056727</v>
      </c>
      <c r="G42" s="25">
        <v>6.3</v>
      </c>
      <c r="H42" s="55">
        <v>0.8342562178475738</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11">
        <v>1516.0052145187976</v>
      </c>
      <c r="F43" s="26">
        <v>216.5721735026854</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6">
        <v>1131.7500341856967</v>
      </c>
      <c r="F44" s="30">
        <v>102.88636674415424</v>
      </c>
      <c r="G44" s="30">
        <v>11</v>
      </c>
      <c r="H44" s="55">
        <v>1.1317500341856968</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7">
        <v>1863.8771124906264</v>
      </c>
      <c r="F45" s="24">
        <v>443.7802648787205</v>
      </c>
      <c r="G45" s="24">
        <v>4.2</v>
      </c>
      <c r="H45" s="55">
        <v>1.8638771124906264</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6">
        <v>5358.2631991154985</v>
      </c>
      <c r="F46" s="30">
        <v>535.8263199115498</v>
      </c>
      <c r="G46" s="30">
        <v>10</v>
      </c>
      <c r="H46" s="55">
        <v>5.358263199115498</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12">
        <v>578.7414421328049</v>
      </c>
      <c r="F47" s="28">
        <v>289.37072106640244</v>
      </c>
      <c r="G47" s="28">
        <v>2</v>
      </c>
      <c r="H47" s="55">
        <v>0.5787414421328049</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11">
        <v>5149.7568448463535</v>
      </c>
      <c r="F48" s="26">
        <v>108.64465917397371</v>
      </c>
      <c r="G48" s="26">
        <v>47.4</v>
      </c>
      <c r="H48" s="55">
        <v>5.149756844846354</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13">
        <v>85.8476048370933</v>
      </c>
      <c r="F49" s="27">
        <v>286.158682790311</v>
      </c>
      <c r="G49" s="27">
        <v>0.3</v>
      </c>
      <c r="H49" s="55">
        <v>0.0858476048370933</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12">
        <v>499.80251269794593</v>
      </c>
      <c r="F50" s="28">
        <v>624.7531408724324</v>
      </c>
      <c r="G50" s="28">
        <v>0.8</v>
      </c>
      <c r="H50" s="55">
        <v>0.49980251269794596</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6">
        <v>234.14785215294066</v>
      </c>
      <c r="F51" s="30">
        <v>585.3696303823516</v>
      </c>
      <c r="G51" s="30">
        <v>0.4</v>
      </c>
      <c r="H51" s="55">
        <v>0.23414785215294065</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12">
        <v>2280.3772513125027</v>
      </c>
      <c r="F52" s="28">
        <v>223.56639718750029</v>
      </c>
      <c r="G52" s="28">
        <v>10.2</v>
      </c>
      <c r="H52" s="55">
        <v>2.280377251312503</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7">
        <v>22.1913475302945</v>
      </c>
      <c r="F53" s="24">
        <v>73.971158434315</v>
      </c>
      <c r="G53" s="24">
        <v>0.3</v>
      </c>
      <c r="H53" s="55">
        <v>0.0221913475302945</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13">
        <v>12587.876504418175</v>
      </c>
      <c r="F54" s="27">
        <v>331.2599080110046</v>
      </c>
      <c r="G54" s="27">
        <v>38</v>
      </c>
      <c r="H54" s="55">
        <v>12.587876504418174</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14">
        <v>23.251052382494336</v>
      </c>
      <c r="F55" s="21">
        <v>232.51052382494336</v>
      </c>
      <c r="G55" s="21">
        <v>0.1</v>
      </c>
      <c r="H55" s="55">
        <v>0.023251052382494336</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12">
        <v>324.72304372749886</v>
      </c>
      <c r="F56" s="28">
        <v>249.78695671346065</v>
      </c>
      <c r="G56" s="28">
        <v>1.3</v>
      </c>
      <c r="H56" s="55">
        <v>0.3247230437274989</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12">
        <v>6814.399022528047</v>
      </c>
      <c r="F57" s="28">
        <v>176.53883478051935</v>
      </c>
      <c r="G57" s="28">
        <v>38.6</v>
      </c>
      <c r="H57" s="55">
        <v>6.814399022528047</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12">
        <v>880.8430264285681</v>
      </c>
      <c r="F58" s="28">
        <v>88.97404307359274</v>
      </c>
      <c r="G58" s="28">
        <v>9.9</v>
      </c>
      <c r="H58" s="55">
        <v>0.8808430264285682</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13">
        <v>27.319122391912238</v>
      </c>
      <c r="F59" s="27">
        <v>650.4552950455294</v>
      </c>
      <c r="G59" s="27">
        <v>0.042</v>
      </c>
      <c r="H59" s="55">
        <v>0.027319122391912237</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10">
        <v>29.293463237409668</v>
      </c>
      <c r="F60" s="25">
        <v>41.84780462487096</v>
      </c>
      <c r="G60" s="25">
        <v>0.7</v>
      </c>
      <c r="H60" s="55">
        <v>0.029293463237409667</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12">
        <v>378.578919739004</v>
      </c>
      <c r="F61" s="28">
        <v>108.16540563971543</v>
      </c>
      <c r="G61" s="28">
        <v>3.5</v>
      </c>
      <c r="H61" s="55">
        <v>0.378578919739004</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12">
        <v>1409.448514333159</v>
      </c>
      <c r="F62" s="28">
        <v>261.00898413577016</v>
      </c>
      <c r="G62" s="28">
        <v>5.4</v>
      </c>
      <c r="H62" s="55">
        <v>1.409448514333159</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13">
        <v>4706.56340407871</v>
      </c>
      <c r="F63" s="27">
        <v>301.70278231273784</v>
      </c>
      <c r="G63" s="27">
        <v>15.6</v>
      </c>
      <c r="H63" s="55">
        <v>4.70656340407871</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10">
        <v>148.1930033285327</v>
      </c>
      <c r="F64" s="25">
        <v>61.74708472022196</v>
      </c>
      <c r="G64" s="25">
        <v>2.4</v>
      </c>
      <c r="H64" s="55">
        <v>0.14819300332853272</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13">
        <v>433.430611332264</v>
      </c>
      <c r="F65" s="27">
        <v>105.71478325177172</v>
      </c>
      <c r="G65" s="27">
        <v>4.1</v>
      </c>
      <c r="H65" s="55">
        <v>0.433430611332264</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13">
        <v>947.3024402788151</v>
      </c>
      <c r="F66" s="27">
        <v>278.6183647878868</v>
      </c>
      <c r="G66" s="27">
        <v>3.4</v>
      </c>
      <c r="H66" s="55">
        <v>0.947302440278815</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10">
        <v>12.991830418795029</v>
      </c>
      <c r="F67" s="25">
        <v>21.653050697991716</v>
      </c>
      <c r="G67" s="25">
        <v>0.6</v>
      </c>
      <c r="H67" s="55">
        <v>0.01299183041879503</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12">
        <v>861.0353091411387</v>
      </c>
      <c r="F68" s="28">
        <v>195.6898429866224</v>
      </c>
      <c r="G68" s="28">
        <v>4.4</v>
      </c>
      <c r="H68" s="55">
        <v>0.8610353091411387</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10">
        <v>375.7893643709423</v>
      </c>
      <c r="F69" s="25">
        <v>129.58253943825596</v>
      </c>
      <c r="G69" s="25">
        <v>2.9</v>
      </c>
      <c r="H69" s="55">
        <v>0.3757893643709423</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12">
        <v>364.4254838458992</v>
      </c>
      <c r="F70" s="28">
        <v>158.4458625416953</v>
      </c>
      <c r="G70" s="28">
        <v>2.3</v>
      </c>
      <c r="H70" s="55">
        <v>0.3644254838458992</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8">
        <v>41.15080695060328</v>
      </c>
      <c r="F71" s="29">
        <v>137.16935650201094</v>
      </c>
      <c r="G71" s="29">
        <v>0.3</v>
      </c>
      <c r="H71" s="55">
        <v>0.04115080695060328</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13">
        <v>6671.8234109890345</v>
      </c>
      <c r="F72" s="27">
        <v>590.426850530003</v>
      </c>
      <c r="G72" s="27">
        <v>11.3</v>
      </c>
      <c r="H72" s="55">
        <v>6.671823410989035</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8">
        <v>15546.974746236454</v>
      </c>
      <c r="F73" s="29">
        <v>152.42132104153387</v>
      </c>
      <c r="G73" s="29">
        <v>102</v>
      </c>
      <c r="H73" s="55">
        <v>15.546974746236454</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13">
        <v>393.9680622610293</v>
      </c>
      <c r="F74" s="27">
        <v>303.0523555854071</v>
      </c>
      <c r="G74" s="27">
        <v>1.3</v>
      </c>
      <c r="H74" s="55">
        <v>0.39396806226102926</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13">
        <v>33.01327829377365</v>
      </c>
      <c r="F75" s="27">
        <v>330.1327829377365</v>
      </c>
      <c r="G75" s="27">
        <v>0.1</v>
      </c>
      <c r="H75" s="55">
        <v>0.03301327829377365</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12">
        <v>1572.8913080542993</v>
      </c>
      <c r="F76" s="28">
        <v>196.61141350678741</v>
      </c>
      <c r="G76" s="28">
        <v>8</v>
      </c>
      <c r="H76" s="55">
        <v>1.5728913080542992</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10">
        <v>35530.07680370012</v>
      </c>
      <c r="F77" s="25">
        <v>246.56541848508064</v>
      </c>
      <c r="G77" s="25">
        <v>144.1</v>
      </c>
      <c r="H77" s="55">
        <v>35.53007680370012</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15">
        <v>1105.3488458372378</v>
      </c>
      <c r="F78" s="22">
        <v>204.69423071059958</v>
      </c>
      <c r="G78" s="22">
        <v>5.4</v>
      </c>
      <c r="H78" s="55">
        <v>1.1053488458372378</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7">
        <v>6947.254677698723</v>
      </c>
      <c r="F79" s="24">
        <v>289.46894490411347</v>
      </c>
      <c r="G79" s="24">
        <v>24</v>
      </c>
      <c r="H79" s="55">
        <v>6.947254677698723</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12">
        <v>130.08329992862798</v>
      </c>
      <c r="F80" s="28">
        <v>65.04164996431399</v>
      </c>
      <c r="G80" s="28">
        <v>2</v>
      </c>
      <c r="H80" s="55">
        <v>0.130083299928628</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13">
        <v>518.2357632046503</v>
      </c>
      <c r="F81" s="27">
        <v>167.17282684020978</v>
      </c>
      <c r="G81" s="27">
        <v>3.1</v>
      </c>
      <c r="H81" s="55">
        <v>0.5182357632046503</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12">
        <v>454.2656731917201</v>
      </c>
      <c r="F82" s="28">
        <v>45.88542153451718</v>
      </c>
      <c r="G82" s="28">
        <v>9.9</v>
      </c>
      <c r="H82" s="55">
        <v>0.4542656731917201</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7">
        <v>27.581351353986875</v>
      </c>
      <c r="F83" s="24">
        <v>275.8135135398687</v>
      </c>
      <c r="G83" s="24">
        <v>0.1</v>
      </c>
      <c r="H83" s="55">
        <v>0.027581351353986875</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14">
        <v>246.84626679100776</v>
      </c>
      <c r="F84" s="21">
        <v>205.7052223258398</v>
      </c>
      <c r="G84" s="21">
        <v>1.2</v>
      </c>
      <c r="H84" s="55">
        <v>0.24684626679100777</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12">
        <v>960.1226070595127</v>
      </c>
      <c r="F85" s="28">
        <v>309.7169700191976</v>
      </c>
      <c r="G85" s="28">
        <v>3.1</v>
      </c>
      <c r="H85" s="55">
        <v>0.9601226070595127</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12">
        <v>203.3966725809903</v>
      </c>
      <c r="F86" s="28">
        <v>49.60894453194886</v>
      </c>
      <c r="G86" s="28">
        <v>4.1</v>
      </c>
      <c r="H86" s="55">
        <v>0.20339667258099028</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13">
        <v>87.96174658501248</v>
      </c>
      <c r="F87" s="27">
        <v>219.9043664625312</v>
      </c>
      <c r="G87" s="27">
        <v>0.4</v>
      </c>
      <c r="H87" s="55">
        <v>0.08796174658501248</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13">
        <v>2333.1831560770775</v>
      </c>
      <c r="F88" s="27">
        <v>92.58663317766181</v>
      </c>
      <c r="G88" s="27">
        <v>25.2</v>
      </c>
      <c r="H88" s="55">
        <v>2.3331831560770775</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12">
        <v>6370.653336543473</v>
      </c>
      <c r="F89" s="28">
        <v>284.4041668099765</v>
      </c>
      <c r="G89" s="28">
        <v>22.4</v>
      </c>
      <c r="H89" s="55">
        <v>6.370653336543473</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12">
        <v>6209.446018466052</v>
      </c>
      <c r="F90" s="28">
        <v>126.98253616494995</v>
      </c>
      <c r="G90" s="28">
        <v>48.9</v>
      </c>
      <c r="H90" s="55">
        <v>6.209446018466052</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13">
        <v>16.120288356946446</v>
      </c>
      <c r="F91" s="27">
        <v>161.20288356946446</v>
      </c>
      <c r="G91" s="27">
        <v>0.1</v>
      </c>
      <c r="H91" s="55">
        <v>0.016120288356946445</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13">
        <v>51734.300088563716</v>
      </c>
      <c r="F92" s="27">
        <v>293.4446970423353</v>
      </c>
      <c r="G92" s="27">
        <v>176.3</v>
      </c>
      <c r="H92" s="55">
        <v>51.734300088563714</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13">
        <v>7179.49183978562</v>
      </c>
      <c r="F93" s="27">
        <v>165.04578942035909</v>
      </c>
      <c r="G93" s="27">
        <v>43.5</v>
      </c>
      <c r="H93" s="55">
        <v>7.17949183978562</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10">
        <v>355.6088785624029</v>
      </c>
      <c r="F94" s="25">
        <v>127.0031709151439</v>
      </c>
      <c r="G94" s="25">
        <v>2.8</v>
      </c>
      <c r="H94" s="55">
        <v>0.35560887856240286</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7">
        <v>57.66801288741663</v>
      </c>
      <c r="F95" s="24">
        <v>288.34006443708313</v>
      </c>
      <c r="G95" s="24">
        <v>0.2</v>
      </c>
      <c r="H95" s="55">
        <v>0.05766801288741663</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7">
        <v>12075.971080509411</v>
      </c>
      <c r="F96" s="24">
        <v>194.14744502426706</v>
      </c>
      <c r="G96" s="24">
        <v>62.2</v>
      </c>
      <c r="H96" s="55">
        <v>12.075971080509412</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10">
        <v>5937.27910604568</v>
      </c>
      <c r="F97" s="25">
        <v>252.6501747253481</v>
      </c>
      <c r="G97" s="25">
        <v>23.5</v>
      </c>
      <c r="H97" s="55">
        <v>5.93727910604568</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10">
        <v>4387.6178344196105</v>
      </c>
      <c r="F98" s="25">
        <v>283.07211834965227</v>
      </c>
      <c r="G98" s="25">
        <v>15.5</v>
      </c>
      <c r="H98" s="55">
        <v>4.38761783441961</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13">
        <v>814.2711462276039</v>
      </c>
      <c r="F99" s="27">
        <v>313.18121008753997</v>
      </c>
      <c r="G99" s="27">
        <v>2.6</v>
      </c>
      <c r="H99" s="55">
        <v>0.8142711462276039</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10">
        <v>823.0915262005624</v>
      </c>
      <c r="F100" s="25">
        <v>228.63653505571176</v>
      </c>
      <c r="G100" s="25">
        <v>3.6</v>
      </c>
      <c r="H100" s="55">
        <v>0.8230915262005624</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7">
        <v>245.85448070702193</v>
      </c>
      <c r="F101" s="24">
        <v>307.3181008837774</v>
      </c>
      <c r="G101" s="24">
        <v>0.8</v>
      </c>
      <c r="H101" s="55">
        <v>0.24585448070702193</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10">
        <v>302.96258872664947</v>
      </c>
      <c r="F102" s="25">
        <v>97.72986733117725</v>
      </c>
      <c r="G102" s="25">
        <v>3.1</v>
      </c>
      <c r="H102" s="55">
        <v>0.3029625887266495</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7">
        <v>46793.97993617479</v>
      </c>
      <c r="F103" s="24">
        <v>595.3432561854299</v>
      </c>
      <c r="G103" s="24">
        <v>78.6</v>
      </c>
      <c r="H103" s="55">
        <v>46.793979936174786</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16">
        <v>186.63837391110118</v>
      </c>
      <c r="F104" s="23">
        <v>622.127913037004</v>
      </c>
      <c r="G104" s="23">
        <v>0.3</v>
      </c>
      <c r="H104" s="55">
        <v>0.1866383739111012</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13">
        <v>20271.75597729865</v>
      </c>
      <c r="F105" s="27">
        <v>756.4088051230839</v>
      </c>
      <c r="G105" s="27">
        <v>26.8</v>
      </c>
      <c r="H105" s="55">
        <v>20.27175597729865</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10">
        <v>3724.115765821766</v>
      </c>
      <c r="F106" s="25">
        <v>775.857451212868</v>
      </c>
      <c r="G106" s="25">
        <v>4.8</v>
      </c>
      <c r="H106" s="55">
        <v>3.7241157658217663</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13">
        <v>33.464798898811516</v>
      </c>
      <c r="F107" s="27">
        <v>334.6479889881151</v>
      </c>
      <c r="G107" s="27">
        <v>0.1</v>
      </c>
      <c r="H107" s="55">
        <v>0.033464798898811515</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12">
        <v>12887.56786636317</v>
      </c>
      <c r="F108" s="28">
        <v>183.32244475623287</v>
      </c>
      <c r="G108" s="28">
        <v>70.3</v>
      </c>
      <c r="H108" s="55">
        <v>12.88756786636317</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13">
        <v>1562.935803119532</v>
      </c>
      <c r="F109" s="27">
        <v>274.19926370518107</v>
      </c>
      <c r="G109" s="27">
        <v>5.7</v>
      </c>
      <c r="H109" s="55">
        <v>1.562935803119532</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10">
        <v>1086.1353420877613</v>
      </c>
      <c r="F110" s="25">
        <v>204.93119662033232</v>
      </c>
      <c r="G110" s="25">
        <v>5.3</v>
      </c>
      <c r="H110" s="55">
        <v>1.0861353420877613</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10">
        <v>5262.045772662116</v>
      </c>
      <c r="F111" s="25">
        <v>633.981418393026</v>
      </c>
      <c r="G111" s="25">
        <v>8.3</v>
      </c>
      <c r="H111" s="55">
        <v>5.262045772662116</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15">
        <v>2102.9951431306017</v>
      </c>
      <c r="F112" s="22">
        <v>216.80362300315483</v>
      </c>
      <c r="G112" s="22">
        <v>9.7</v>
      </c>
      <c r="H112" s="55">
        <v>2.1029951431306015</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13">
        <v>56.89009541795051</v>
      </c>
      <c r="F113" s="27">
        <v>568.9009541795051</v>
      </c>
      <c r="G113" s="27">
        <v>0.1</v>
      </c>
      <c r="H113" s="55">
        <v>0.05689009541795051</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11">
        <v>267300.2073090293</v>
      </c>
      <c r="F114" s="26">
        <v>206.42536667621383</v>
      </c>
      <c r="G114" s="26">
        <v>1294.9</v>
      </c>
      <c r="H114" s="55">
        <v>267.3002073090293</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13">
        <v>21.109184115891757</v>
      </c>
      <c r="F115" s="27">
        <v>211.09184115891756</v>
      </c>
      <c r="G115" s="27">
        <v>0.1</v>
      </c>
      <c r="H115" s="55">
        <v>0.021109184115891758</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16">
        <v>5581.494376692584</v>
      </c>
      <c r="F116" s="23">
        <v>295.31716278796745</v>
      </c>
      <c r="G116" s="23">
        <v>18.9</v>
      </c>
      <c r="H116" s="55">
        <v>5.581494376692584</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10">
        <v>875.7120014958072</v>
      </c>
      <c r="F117" s="25">
        <v>168.40615413380905</v>
      </c>
      <c r="G117" s="25">
        <v>5.2</v>
      </c>
      <c r="H117" s="55">
        <v>0.8757120014958072</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13">
        <v>2036.315343053643</v>
      </c>
      <c r="F118" s="27">
        <v>236.78085384344686</v>
      </c>
      <c r="G118" s="27">
        <v>8.6</v>
      </c>
      <c r="H118" s="55">
        <v>2.036315343053643</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13">
        <v>125.14335973960699</v>
      </c>
      <c r="F119" s="27">
        <v>417.14453246535663</v>
      </c>
      <c r="G119" s="27">
        <v>0.3</v>
      </c>
      <c r="H119" s="55">
        <v>0.125143359739607</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13">
        <v>4081.2242820520028</v>
      </c>
      <c r="F120" s="27">
        <v>318.8456470353127</v>
      </c>
      <c r="G120" s="27">
        <v>12.8</v>
      </c>
      <c r="H120" s="55">
        <v>4.081224282052003</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10">
        <v>6894.916897077598</v>
      </c>
      <c r="F121" s="25">
        <v>101.24694415679294</v>
      </c>
      <c r="G121" s="25">
        <v>68.1</v>
      </c>
      <c r="H121" s="55">
        <v>6.894916897077598</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10">
        <v>1541.2340022891947</v>
      </c>
      <c r="F122" s="25">
        <v>453.3041183203514</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13">
        <v>2739.328562440725</v>
      </c>
      <c r="F123" s="27">
        <v>428.0200878813632</v>
      </c>
      <c r="G123" s="27">
        <v>6.4</v>
      </c>
      <c r="H123" s="55">
        <v>2.739328562440725</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13">
        <v>188.37734821315166</v>
      </c>
      <c r="F124" s="27">
        <v>235.47168526643958</v>
      </c>
      <c r="G124" s="27">
        <v>0.8</v>
      </c>
      <c r="H124" s="55">
        <v>0.18837734821315166</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15">
        <v>88.47806741236435</v>
      </c>
      <c r="F125" s="22">
        <v>176.9561348247287</v>
      </c>
      <c r="G125" s="22">
        <v>0.5</v>
      </c>
      <c r="H125" s="55">
        <v>0.08847806741236436</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10">
        <v>2013.5673646450316</v>
      </c>
      <c r="F126" s="25">
        <v>115.72226233592137</v>
      </c>
      <c r="G126" s="25">
        <v>17.4</v>
      </c>
      <c r="H126" s="55">
        <v>2.0135673646450316</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10">
        <v>10920.001532747105</v>
      </c>
      <c r="F127" s="25">
        <v>424.90278337537376</v>
      </c>
      <c r="G127" s="25">
        <v>25.7</v>
      </c>
      <c r="H127" s="55">
        <v>10.920001532747104</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15">
        <v>13850.13257229268</v>
      </c>
      <c r="F128" s="22">
        <v>442.49624831606</v>
      </c>
      <c r="G128" s="22">
        <v>31.3</v>
      </c>
      <c r="H128" s="55">
        <v>13.85013257229268</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17">
        <v>433.4681467041041</v>
      </c>
      <c r="F129" s="20">
        <v>866.9362934082081</v>
      </c>
      <c r="G129" s="20">
        <v>0.5</v>
      </c>
      <c r="H129" s="55">
        <v>0.43346814670410405</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10">
        <v>2129.3520785870246</v>
      </c>
      <c r="F130" s="25">
        <v>417.52001540922055</v>
      </c>
      <c r="G130" s="25">
        <v>5.1</v>
      </c>
      <c r="H130" s="55">
        <v>2.129352078587025</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7">
        <v>104902.324216879</v>
      </c>
      <c r="F131" s="24">
        <v>483.1981769547628</v>
      </c>
      <c r="G131" s="24">
        <v>217.1</v>
      </c>
      <c r="H131" s="55">
        <v>104.902324216879</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7">
        <v>26700.84547226451</v>
      </c>
      <c r="F132" s="24">
        <v>332.51364224488805</v>
      </c>
      <c r="G132" s="24">
        <v>80.3</v>
      </c>
      <c r="H132" s="55">
        <v>26.70084547226451</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12">
        <v>851.2190256337481</v>
      </c>
      <c r="F133" s="28">
        <v>197.95791293808097</v>
      </c>
      <c r="G133" s="28">
        <v>4.3</v>
      </c>
      <c r="H133" s="55">
        <v>0.8512190256337481</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13">
        <v>6680.429122691751</v>
      </c>
      <c r="F134" s="27">
        <v>776.7940840339246</v>
      </c>
      <c r="G134" s="27">
        <v>8.6</v>
      </c>
      <c r="H134" s="55">
        <v>6.680429122691751</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13">
        <v>1571.9369945661833</v>
      </c>
      <c r="F135" s="27">
        <v>231.16720508326227</v>
      </c>
      <c r="G135" s="27">
        <v>6.8</v>
      </c>
      <c r="H135" s="55">
        <v>1.5719369945661834</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10">
        <v>5478.086256689041</v>
      </c>
      <c r="F136" s="25">
        <v>883.5622994659743</v>
      </c>
      <c r="G136" s="25">
        <v>6.2</v>
      </c>
      <c r="H136" s="55">
        <v>5.478086256689041</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11">
        <v>844.719447408428</v>
      </c>
      <c r="F137" s="26">
        <v>324.8920951570877</v>
      </c>
      <c r="G137" s="26">
        <v>2.6</v>
      </c>
      <c r="H137" s="55">
        <v>0.844719447408428</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13">
        <v>1746.319871716171</v>
      </c>
      <c r="F138" s="27">
        <v>329.4943154181455</v>
      </c>
      <c r="G138" s="27">
        <v>5.3</v>
      </c>
      <c r="H138" s="55">
        <v>1.746319871716171</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14">
        <v>23692.702571248497</v>
      </c>
      <c r="F139" s="21">
        <v>528.8549681082254</v>
      </c>
      <c r="G139" s="21">
        <v>44.8</v>
      </c>
      <c r="H139" s="55">
        <v>23.692702571248496</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15">
        <v>24076.91936209258</v>
      </c>
      <c r="F140" s="22">
        <v>341.51658669634867</v>
      </c>
      <c r="G140" s="22">
        <v>70.5</v>
      </c>
      <c r="H140" s="55">
        <v>24.07691936209258</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13">
        <v>4715.368062121647</v>
      </c>
      <c r="F141" s="27">
        <v>392.9473385101373</v>
      </c>
      <c r="G141" s="27">
        <v>12</v>
      </c>
      <c r="H141" s="55">
        <v>4.715368062121647</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17">
        <v>763.4562555986862</v>
      </c>
      <c r="F142" s="20">
        <v>587.2740427682202</v>
      </c>
      <c r="G142" s="20">
        <v>1.3</v>
      </c>
      <c r="H142" s="55">
        <v>0.7634562555986862</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17">
        <v>140.27664300668948</v>
      </c>
      <c r="F143" s="20">
        <v>701.3832150334474</v>
      </c>
      <c r="G143" s="20">
        <v>0.2</v>
      </c>
      <c r="H143" s="55">
        <v>0.1402766430066895</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7">
        <v>159.7624231073789</v>
      </c>
      <c r="F144" s="24">
        <v>319.5248462147578</v>
      </c>
      <c r="G144" s="24">
        <v>0.5</v>
      </c>
      <c r="H144" s="55">
        <v>0.1597624231073789</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15">
        <v>9070.293870883963</v>
      </c>
      <c r="F145" s="22">
        <v>301.3386668067762</v>
      </c>
      <c r="G145" s="22">
        <v>30.1</v>
      </c>
      <c r="H145" s="55">
        <v>9.070293870883964</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14">
        <v>458.72777595346435</v>
      </c>
      <c r="F146" s="21">
        <v>229.36388797673217</v>
      </c>
      <c r="G146" s="21">
        <v>2</v>
      </c>
      <c r="H146" s="55">
        <v>0.45872777595346437</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16">
        <v>1107812.2219046257</v>
      </c>
      <c r="F147" s="23">
        <v>1055.5619074841597</v>
      </c>
      <c r="G147" s="23">
        <v>1049.5</v>
      </c>
      <c r="H147" s="55">
        <v>1107.8122219046256</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14">
        <v>491.7476472024084</v>
      </c>
      <c r="F148" s="21">
        <v>273.19313733467135</v>
      </c>
      <c r="G148" s="21">
        <v>1.8</v>
      </c>
      <c r="H148" s="55">
        <v>0.49174764720240843</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7">
        <v>45.5127343738671</v>
      </c>
      <c r="F149" s="24">
        <v>227.56367186933548</v>
      </c>
      <c r="G149" s="24">
        <v>0.2</v>
      </c>
      <c r="H149" s="55">
        <v>0.045512734373867096</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7">
        <v>8337.844054069908</v>
      </c>
      <c r="F150" s="24">
        <v>604.1915981210078</v>
      </c>
      <c r="G150" s="24">
        <v>13.8</v>
      </c>
      <c r="H150" s="55">
        <v>8.337844054069908</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15">
        <v>16626.269771058964</v>
      </c>
      <c r="F151" s="22">
        <v>811.0375498077543</v>
      </c>
      <c r="G151" s="22">
        <v>20.5</v>
      </c>
      <c r="H151" s="55">
        <v>16.626269771058965</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7">
        <v>57395.09535646911</v>
      </c>
      <c r="F152" s="24">
        <v>1173.723831420636</v>
      </c>
      <c r="G152" s="24">
        <v>48.9</v>
      </c>
      <c r="H152" s="55">
        <v>57.395095356469106</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7">
        <v>3510.885784269937</v>
      </c>
      <c r="F153" s="24">
        <v>626.9438900482031</v>
      </c>
      <c r="G153" s="24">
        <v>5.6</v>
      </c>
      <c r="H153" s="55">
        <v>3.510885784269937</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16">
        <v>1778.7562318307234</v>
      </c>
      <c r="F154" s="23">
        <v>808.525559923056</v>
      </c>
      <c r="G154" s="23">
        <v>2.2</v>
      </c>
      <c r="H154" s="55">
        <v>1.7787562318307235</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7">
        <v>6366.7836937800985</v>
      </c>
      <c r="F155" s="24">
        <v>1157.5970352327452</v>
      </c>
      <c r="G155" s="24">
        <v>5.5</v>
      </c>
      <c r="H155" s="55">
        <v>6.366783693780098</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14">
        <v>356.48641337463357</v>
      </c>
      <c r="F156" s="21">
        <v>509.26630482090513</v>
      </c>
      <c r="G156" s="21">
        <v>0.7</v>
      </c>
      <c r="H156" s="55">
        <v>0.35648641337463355</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14">
        <v>1356.1189362177695</v>
      </c>
      <c r="F157" s="21">
        <v>1232.8353965616086</v>
      </c>
      <c r="G157" s="21">
        <v>1.1</v>
      </c>
      <c r="H157" s="55">
        <v>1.3561189362177695</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16">
        <v>124087.16522319613</v>
      </c>
      <c r="F158" s="23">
        <v>862.9149181028938</v>
      </c>
      <c r="G158" s="23">
        <v>143.8</v>
      </c>
      <c r="H158" s="55">
        <v>124.08716522319614</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15">
        <v>8792.317895458484</v>
      </c>
      <c r="F159" s="22">
        <v>267.24370502913325</v>
      </c>
      <c r="G159" s="22">
        <v>32.9</v>
      </c>
      <c r="H159" s="55">
        <v>8.792317895458483</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16">
        <v>23807.485756152153</v>
      </c>
      <c r="F160" s="23">
        <v>967.7839738273233</v>
      </c>
      <c r="G160" s="23">
        <v>24.6</v>
      </c>
      <c r="H160" s="55">
        <v>23.807485756152154</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15">
        <v>32749.56084833358</v>
      </c>
      <c r="F161" s="22">
        <v>2085.959289702776</v>
      </c>
      <c r="G161" s="22">
        <v>15.7</v>
      </c>
      <c r="H161" s="55">
        <v>32.74956084833358</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16">
        <v>164602.14073969322</v>
      </c>
      <c r="F162" s="23">
        <v>1098.079658036646</v>
      </c>
      <c r="G162" s="23">
        <v>149.9</v>
      </c>
      <c r="H162" s="55">
        <v>164.60214073969323</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15">
        <v>8623.388772717548</v>
      </c>
      <c r="F163" s="22">
        <v>1796.5393276494892</v>
      </c>
      <c r="G163" s="22">
        <v>4.8</v>
      </c>
      <c r="H163" s="55">
        <v>8.623388772717547</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17">
        <v>1690.9545681881805</v>
      </c>
      <c r="F164" s="20">
        <v>469.70960227449456</v>
      </c>
      <c r="G164" s="20">
        <v>3.6</v>
      </c>
      <c r="H164" s="55">
        <v>1.6909545681881806</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14">
        <v>1594.2938286570804</v>
      </c>
      <c r="F165" s="21">
        <v>885.718793698378</v>
      </c>
      <c r="G165" s="21">
        <v>1.8</v>
      </c>
      <c r="H165" s="55">
        <v>1.5942938286570805</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14">
        <v>39796.48257384663</v>
      </c>
      <c r="F166" s="21">
        <v>1591.8593029538652</v>
      </c>
      <c r="G166" s="21">
        <v>25</v>
      </c>
      <c r="H166" s="55">
        <v>39.79648257384663</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14">
        <v>10732.402969352837</v>
      </c>
      <c r="F167" s="21">
        <v>838.4689819806904</v>
      </c>
      <c r="G167" s="21">
        <v>12.8</v>
      </c>
      <c r="H167" s="55">
        <v>10.732402969352837</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14">
        <v>37084.86364480879</v>
      </c>
      <c r="F168" s="21">
        <v>1177.2972585653586</v>
      </c>
      <c r="G168" s="21">
        <v>31.5</v>
      </c>
      <c r="H168" s="55">
        <v>37.08486364480879</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10">
        <v>24283.57154653842</v>
      </c>
      <c r="F169" s="25">
        <v>1258.21614230769</v>
      </c>
      <c r="G169" s="25">
        <v>19.3</v>
      </c>
      <c r="H169" s="55">
        <v>24.283571546538422</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14">
        <v>27517.13697949918</v>
      </c>
      <c r="F170" s="21">
        <v>1628.2329573668155</v>
      </c>
      <c r="G170" s="21">
        <v>16.9</v>
      </c>
      <c r="H170" s="55">
        <v>27.51713697949918</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15">
        <v>219138.6993099068</v>
      </c>
      <c r="F171" s="22">
        <v>1812.5616154665574</v>
      </c>
      <c r="G171" s="22">
        <v>120.9</v>
      </c>
      <c r="H171" s="55">
        <v>219.1386993099068</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15">
        <v>6889.074780078498</v>
      </c>
      <c r="F172" s="22">
        <v>2460.3838500280353</v>
      </c>
      <c r="G172" s="22">
        <v>2.8</v>
      </c>
      <c r="H172" s="55">
        <v>6.889074780078499</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13">
        <v>7919.764036280692</v>
      </c>
      <c r="F173" s="27">
        <v>965.8248824732552</v>
      </c>
      <c r="G173" s="27">
        <v>8.2</v>
      </c>
      <c r="H173" s="55">
        <v>7.919764036280692</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14">
        <v>1028.7079813128369</v>
      </c>
      <c r="F174" s="21">
        <v>1469.5828304469098</v>
      </c>
      <c r="G174" s="21">
        <v>0.7</v>
      </c>
      <c r="H174" s="55">
        <v>1.0287079813128368</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15">
        <v>2026.1186902843017</v>
      </c>
      <c r="F175" s="22">
        <v>1447.2276359173584</v>
      </c>
      <c r="G175" s="22">
        <v>1.4</v>
      </c>
      <c r="H175" s="55">
        <v>2.0261186902843016</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14">
        <v>6765.3283058354455</v>
      </c>
      <c r="F176" s="21">
        <v>1691.3320764588614</v>
      </c>
      <c r="G176" s="21">
        <v>4</v>
      </c>
      <c r="H176" s="55">
        <v>6.765328305835445</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15">
        <v>16221.407492210286</v>
      </c>
      <c r="F177" s="22">
        <v>1638.5260093141703</v>
      </c>
      <c r="G177" s="22">
        <v>9.9</v>
      </c>
      <c r="H177" s="55">
        <v>16.221407492210286</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7">
        <v>578.4877692796148</v>
      </c>
      <c r="F178" s="24">
        <v>826.4110989708784</v>
      </c>
      <c r="G178" s="24">
        <v>0.7</v>
      </c>
      <c r="H178" s="55">
        <v>0.5784877692796148</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17">
        <v>16795.647266059797</v>
      </c>
      <c r="F179" s="20">
        <v>2023.5719597662405</v>
      </c>
      <c r="G179" s="20">
        <v>8.3</v>
      </c>
      <c r="H179" s="55">
        <v>16.7956472660598</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15">
        <v>4689.5467057780625</v>
      </c>
      <c r="F180" s="22">
        <v>558.2793697354836</v>
      </c>
      <c r="G180" s="22">
        <v>8.4</v>
      </c>
      <c r="H180" s="55">
        <v>4.689546705778063</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15">
        <v>15338.056941902329</v>
      </c>
      <c r="F181" s="22">
        <v>2323.9480215003528</v>
      </c>
      <c r="G181" s="22">
        <v>6.6</v>
      </c>
      <c r="H181" s="55">
        <v>15.338056941902328</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14">
        <v>67299.49394096437</v>
      </c>
      <c r="F182" s="21">
        <v>1853.9805493378615</v>
      </c>
      <c r="G182" s="21">
        <v>36.3</v>
      </c>
      <c r="H182" s="55">
        <v>67.29949394096437</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15">
        <v>21576.588127244493</v>
      </c>
      <c r="F183" s="22">
        <v>1315.6456175149083</v>
      </c>
      <c r="G183" s="22">
        <v>16.4</v>
      </c>
      <c r="H183" s="55">
        <v>21.57658812724449</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17">
        <v>26971.572657913577</v>
      </c>
      <c r="F184" s="20">
        <v>2520.7077250386524</v>
      </c>
      <c r="G184" s="20">
        <v>10.7</v>
      </c>
      <c r="H184" s="55">
        <v>26.971572657913576</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14">
        <v>29088.18941415013</v>
      </c>
      <c r="F185" s="21">
        <v>2444.3856650546327</v>
      </c>
      <c r="G185" s="21">
        <v>11.9</v>
      </c>
      <c r="H185" s="55">
        <v>29.08818941415013</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17">
        <v>47030.5254391301</v>
      </c>
      <c r="F186" s="20">
        <v>3562.9185938734927</v>
      </c>
      <c r="G186" s="20">
        <v>13.2</v>
      </c>
      <c r="H186" s="55">
        <v>47.0305254391301</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15">
        <v>20842.99301424763</v>
      </c>
      <c r="F187" s="22">
        <v>2511.203977620196</v>
      </c>
      <c r="G187" s="22">
        <v>8.3</v>
      </c>
      <c r="H187" s="55">
        <v>20.84299301424763</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17">
        <v>108170.40278869335</v>
      </c>
      <c r="F188" s="20">
        <v>2112.703179466667</v>
      </c>
      <c r="G188" s="20">
        <v>51.2</v>
      </c>
      <c r="H188" s="55">
        <v>108.17040278869335</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17">
        <v>6966.345278176218</v>
      </c>
      <c r="F189" s="20">
        <v>1833.2487574147942</v>
      </c>
      <c r="G189" s="20">
        <v>3.8</v>
      </c>
      <c r="H189" s="55">
        <v>6.966345278176218</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14">
        <v>124910.32907856378</v>
      </c>
      <c r="F190" s="21">
        <v>1810.2946243270112</v>
      </c>
      <c r="G190" s="21">
        <v>69</v>
      </c>
      <c r="H190" s="55">
        <v>124.91032907856378</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14">
        <v>28128.244217981024</v>
      </c>
      <c r="F191" s="21">
        <v>1520.4456334043796</v>
      </c>
      <c r="G191" s="21">
        <v>18.5</v>
      </c>
      <c r="H191" s="55">
        <v>28.128244217981024</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15">
        <v>2918.54709744568</v>
      </c>
      <c r="F192" s="22">
        <v>2084.676498175486</v>
      </c>
      <c r="G192" s="22">
        <v>1.4</v>
      </c>
      <c r="H192" s="55">
        <v>2.9185470974456797</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17">
        <v>13917.94044808972</v>
      </c>
      <c r="F193" s="20">
        <v>2108.7788557711697</v>
      </c>
      <c r="G193" s="20">
        <v>6.6</v>
      </c>
      <c r="H193" s="55">
        <v>13.91794044808972</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15">
        <v>37994.11966023226</v>
      </c>
      <c r="F194" s="22">
        <v>3015.4063222406558</v>
      </c>
      <c r="G194" s="22">
        <v>12.6</v>
      </c>
      <c r="H194" s="55">
        <v>37.99411966023226</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15">
        <v>50605.26364567466</v>
      </c>
      <c r="F195" s="22">
        <v>4016.2907655297354</v>
      </c>
      <c r="G195" s="22">
        <v>12.6</v>
      </c>
      <c r="H195" s="55">
        <v>50.60526364567466</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15">
        <v>34071.3058129009</v>
      </c>
      <c r="F196" s="22">
        <v>2962.7222446000783</v>
      </c>
      <c r="G196" s="22">
        <v>11.5</v>
      </c>
      <c r="H196" s="55">
        <v>34.0713058129009</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15">
        <v>17201.657284622266</v>
      </c>
      <c r="F197" s="22">
        <v>3583.6786009629723</v>
      </c>
      <c r="G197" s="22">
        <v>4.8</v>
      </c>
      <c r="H197" s="55">
        <v>17.201657284622264</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10">
        <v>55925.83683056673</v>
      </c>
      <c r="F198" s="25">
        <v>2438.9811090521907</v>
      </c>
      <c r="G198" s="25">
        <v>22.93</v>
      </c>
      <c r="H198" s="55">
        <v>55.92583683056673</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6">
        <v>12.985260098892521</v>
      </c>
      <c r="F199" s="30">
        <v>188.1921753462684</v>
      </c>
      <c r="G199" s="30">
        <v>0.069</v>
      </c>
      <c r="H199" s="55">
        <v>0.012985260098892521</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7">
        <v>4.69646017699115</v>
      </c>
      <c r="F200" s="24">
        <v>260.9144542772861</v>
      </c>
      <c r="G200" s="24">
        <v>0.018</v>
      </c>
      <c r="H200" s="55">
        <v>0.0046964601769911496</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11">
        <v>22759.47757688682</v>
      </c>
      <c r="F201" s="26">
        <v>1009.6924527255587</v>
      </c>
      <c r="G201" s="26">
        <v>22.541</v>
      </c>
      <c r="H201" s="55">
        <v>22.75947757688682</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8">
        <v>9.548093348973273</v>
      </c>
      <c r="F202" s="29">
        <v>190.96186697946544</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6">
        <v>0.42356128705100393</v>
      </c>
      <c r="F203" s="30">
        <v>423.56128705100394</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10">
        <v>22422.60192312243</v>
      </c>
      <c r="F204" s="25">
        <v>914.8348397846769</v>
      </c>
      <c r="G204" s="25">
        <v>24.51</v>
      </c>
      <c r="H204" s="55">
        <v>22.422601923122432</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7">
        <v>27.181918435289216</v>
      </c>
      <c r="F205" s="24">
        <v>312.4358440837841</v>
      </c>
      <c r="G205" s="24">
        <v>0.087</v>
      </c>
      <c r="H205" s="55">
        <v>0.027181918435289217</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15">
        <v>7961.631624747952</v>
      </c>
      <c r="F206" s="22">
        <v>2458.0523694806893</v>
      </c>
      <c r="G206" s="22">
        <v>3.239</v>
      </c>
      <c r="H206" s="55">
        <v>7.961631624747952</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6">
        <v>13.97752247268313</v>
      </c>
      <c r="F207" s="30">
        <v>423.56128705100394</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7">
        <v>24.771877268732567</v>
      </c>
      <c r="F208" s="24">
        <v>476.382255167934</v>
      </c>
      <c r="G208" s="24">
        <v>0.052</v>
      </c>
      <c r="H208" s="55">
        <v>0.024771877268732565</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7">
        <v>53.58313864906043</v>
      </c>
      <c r="F209" s="24">
        <v>496.14017267648546</v>
      </c>
      <c r="G209" s="24">
        <v>0.108</v>
      </c>
      <c r="H209" s="55">
        <v>0.05358313864906043</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6">
        <v>11.215811088295688</v>
      </c>
      <c r="F210" s="30">
        <v>329.87679671457903</v>
      </c>
      <c r="G210" s="30">
        <v>0.034</v>
      </c>
      <c r="H210" s="55">
        <v>0.011215811088295688</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7">
        <v>4.555294486215538</v>
      </c>
      <c r="F211" s="24">
        <v>350.407268170426</v>
      </c>
      <c r="G211" s="24">
        <v>0.013</v>
      </c>
      <c r="H211" s="55">
        <v>0.004555294486215538</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7">
        <v>0.6863382427628237</v>
      </c>
      <c r="F212" s="24">
        <v>343.16912138141186</v>
      </c>
      <c r="G212" s="24">
        <v>0.002</v>
      </c>
      <c r="H212" s="55">
        <v>0.0006863382427628237</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7">
        <v>6.49830576041459</v>
      </c>
      <c r="F213" s="24">
        <v>324.9152880207295</v>
      </c>
      <c r="G213" s="24">
        <v>0.02</v>
      </c>
      <c r="H213" s="55">
        <v>0.00649830576041459</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13">
        <v>1296.5479516624403</v>
      </c>
      <c r="F214" s="27">
        <v>332.44819273395905</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6">
        <v>8.512269534679543</v>
      </c>
      <c r="F215" s="30">
        <v>315.2692420251683</v>
      </c>
      <c r="G215" s="30">
        <v>0.027</v>
      </c>
      <c r="H215" s="55">
        <v>0.008512269534679543</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12">
        <v>1430.9356850234356</v>
      </c>
      <c r="F216" s="28">
        <v>135.82683294005082</v>
      </c>
      <c r="G216" s="28">
        <v>10.535</v>
      </c>
      <c r="H216" s="55">
        <v>1.4309356850234356</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14">
        <v>19525.08376783254</v>
      </c>
      <c r="F217" s="21">
        <v>2059.6079923873986</v>
      </c>
      <c r="G217" s="21">
        <v>9.48</v>
      </c>
      <c r="H217" s="55">
        <v>19.52508376783254</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11">
        <v>4548.015643556393</v>
      </c>
      <c r="F218" s="26">
        <v>216.5721735026854</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7">
        <v>4.489489776418881</v>
      </c>
      <c r="F219" s="24">
        <v>448.9489776418881</v>
      </c>
      <c r="G219" s="24">
        <v>0.01</v>
      </c>
      <c r="H219" s="55">
        <v>0.004489489776418881</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15">
        <v>354.2929961056428</v>
      </c>
      <c r="F220" s="22">
        <v>1297.7765425115122</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42</v>
      </c>
      <c r="C1" t="str">
        <f>CONCATENATE(Data!J3," estimated deaths in 2002")</f>
        <v>Lower respiratory infections estimated deaths in 2002</v>
      </c>
      <c r="H1" t="str">
        <f>CONCATENATE("total ",TEXT(Data!E4/1000000,"0.00")," million")</f>
        <v>total 3.95 million</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Burkina Faso</v>
      </c>
      <c r="L5" s="51">
        <f aca="true" t="shared" si="1" ref="L5:L14">INDEX(H$47:H$246,MATCH(N5,F$47:F$246,FALSE))</f>
        <v>4016.2907655297354</v>
      </c>
      <c r="N5" s="1">
        <v>200</v>
      </c>
    </row>
    <row r="6" spans="10:14" ht="12.75">
      <c r="J6">
        <f aca="true" t="shared" si="2" ref="J6:J14">RANK(L6,H$47:H$246)</f>
        <v>2</v>
      </c>
      <c r="K6" s="5" t="str">
        <f t="shared" si="0"/>
        <v>Sierra Leone</v>
      </c>
      <c r="L6" s="51">
        <f t="shared" si="1"/>
        <v>3583.6786009629723</v>
      </c>
      <c r="N6" s="1">
        <f>N5-1</f>
        <v>199</v>
      </c>
    </row>
    <row r="7" spans="10:14" ht="12.75">
      <c r="J7">
        <f t="shared" si="2"/>
        <v>3</v>
      </c>
      <c r="K7" s="5" t="str">
        <f t="shared" si="0"/>
        <v>Angola</v>
      </c>
      <c r="L7" s="51">
        <f t="shared" si="1"/>
        <v>3562.9185938734927</v>
      </c>
      <c r="N7" s="1">
        <f aca="true" t="shared" si="3" ref="N7:N14">N6-1</f>
        <v>198</v>
      </c>
    </row>
    <row r="8" spans="10:14" ht="12.75">
      <c r="J8">
        <f>RANK(L8,H$47:H$246)</f>
        <v>4</v>
      </c>
      <c r="K8" s="5" t="str">
        <f t="shared" si="0"/>
        <v>Mali</v>
      </c>
      <c r="L8" s="51">
        <f t="shared" si="1"/>
        <v>3015.4063222406558</v>
      </c>
      <c r="N8" s="1">
        <f t="shared" si="3"/>
        <v>197</v>
      </c>
    </row>
    <row r="9" spans="10:14" ht="12.75">
      <c r="J9">
        <f t="shared" si="2"/>
        <v>5</v>
      </c>
      <c r="K9" s="5" t="str">
        <f t="shared" si="0"/>
        <v>Niger</v>
      </c>
      <c r="L9" s="51">
        <f t="shared" si="1"/>
        <v>2962.7222446000783</v>
      </c>
      <c r="N9" s="1">
        <f t="shared" si="3"/>
        <v>196</v>
      </c>
    </row>
    <row r="10" spans="10:14" ht="12.75">
      <c r="J10">
        <f t="shared" si="2"/>
        <v>6</v>
      </c>
      <c r="K10" s="5" t="str">
        <f t="shared" si="0"/>
        <v>Zambia</v>
      </c>
      <c r="L10" s="51">
        <f t="shared" si="1"/>
        <v>2520.7077250386524</v>
      </c>
      <c r="N10" s="1">
        <f t="shared" si="3"/>
        <v>195</v>
      </c>
    </row>
    <row r="11" spans="10:14" ht="12.75">
      <c r="J11">
        <f t="shared" si="2"/>
        <v>7</v>
      </c>
      <c r="K11" s="5" t="str">
        <f t="shared" si="0"/>
        <v>Chad</v>
      </c>
      <c r="L11" s="51">
        <f t="shared" si="1"/>
        <v>2511.203977620196</v>
      </c>
      <c r="N11" s="1">
        <f t="shared" si="3"/>
        <v>194</v>
      </c>
    </row>
    <row r="12" spans="10:14" ht="12.75">
      <c r="J12">
        <f t="shared" si="2"/>
        <v>8</v>
      </c>
      <c r="K12" s="5" t="str">
        <f t="shared" si="0"/>
        <v>Mauritania</v>
      </c>
      <c r="L12" s="51">
        <f t="shared" si="1"/>
        <v>2460.3838500280353</v>
      </c>
      <c r="N12" s="1">
        <f t="shared" si="3"/>
        <v>193</v>
      </c>
    </row>
    <row r="13" spans="10:14" ht="12.75">
      <c r="J13">
        <f t="shared" si="2"/>
        <v>9</v>
      </c>
      <c r="K13" s="5" t="str">
        <f t="shared" si="0"/>
        <v>Liberia</v>
      </c>
      <c r="L13" s="51">
        <f t="shared" si="1"/>
        <v>2458.0523694806893</v>
      </c>
      <c r="N13" s="1">
        <f t="shared" si="3"/>
        <v>192</v>
      </c>
    </row>
    <row r="14" spans="10:14" ht="12.75">
      <c r="J14">
        <f t="shared" si="2"/>
        <v>10</v>
      </c>
      <c r="K14" s="5" t="str">
        <f t="shared" si="0"/>
        <v>Malawi</v>
      </c>
      <c r="L14" s="51">
        <f t="shared" si="1"/>
        <v>2444.3856650546327</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Armenia</v>
      </c>
      <c r="L23" s="144">
        <f>INDEX(H$47:H$246,MATCH(N23,F$47:F$246,FALSE))</f>
        <v>97.72986733117725</v>
      </c>
      <c r="N23" s="1">
        <v>10</v>
      </c>
    </row>
    <row r="24" spans="10:14" ht="12.75">
      <c r="J24">
        <f aca="true" t="shared" si="5" ref="J24:J32">RANK(L24,H$47:H$246)</f>
        <v>192</v>
      </c>
      <c r="K24" s="5" t="str">
        <f t="shared" si="4"/>
        <v>Venezuela</v>
      </c>
      <c r="L24" s="144">
        <f aca="true" t="shared" si="6" ref="L24:L32">INDEX(H$47:H$246,MATCH(N24,F$47:F$246,FALSE))</f>
        <v>92.58663317766181</v>
      </c>
      <c r="N24" s="1">
        <f>N23-1</f>
        <v>9</v>
      </c>
    </row>
    <row r="25" spans="10:14" ht="12.75">
      <c r="J25">
        <f t="shared" si="5"/>
        <v>193</v>
      </c>
      <c r="K25" s="5" t="str">
        <f t="shared" si="4"/>
        <v>Hungary</v>
      </c>
      <c r="L25" s="144">
        <f t="shared" si="6"/>
        <v>88.97404307359274</v>
      </c>
      <c r="N25" s="1">
        <f aca="true" t="shared" si="7" ref="N25:N32">N24-1</f>
        <v>8</v>
      </c>
    </row>
    <row r="26" spans="10:14" ht="12.75">
      <c r="J26">
        <f t="shared" si="5"/>
        <v>194</v>
      </c>
      <c r="K26" s="5" t="str">
        <f t="shared" si="4"/>
        <v>Brunei Darussalam</v>
      </c>
      <c r="L26" s="144">
        <f t="shared" si="6"/>
        <v>73.971158434315</v>
      </c>
      <c r="N26" s="1">
        <f t="shared" si="7"/>
        <v>7</v>
      </c>
    </row>
    <row r="27" spans="10:14" ht="12.75">
      <c r="J27">
        <f t="shared" si="5"/>
        <v>195</v>
      </c>
      <c r="K27" s="5" t="str">
        <f t="shared" si="4"/>
        <v>TFYR Macedonia</v>
      </c>
      <c r="L27" s="144">
        <f t="shared" si="6"/>
        <v>65.04164996431399</v>
      </c>
      <c r="N27" s="1">
        <f t="shared" si="7"/>
        <v>6</v>
      </c>
    </row>
    <row r="28" spans="10:14" ht="12.75">
      <c r="J28">
        <f t="shared" si="5"/>
        <v>196</v>
      </c>
      <c r="K28" s="5" t="str">
        <f t="shared" si="4"/>
        <v>Kuwait</v>
      </c>
      <c r="L28" s="144">
        <f t="shared" si="6"/>
        <v>61.74708472022196</v>
      </c>
      <c r="N28" s="1">
        <f t="shared" si="7"/>
        <v>5</v>
      </c>
    </row>
    <row r="29" spans="10:14" ht="12.75">
      <c r="J29">
        <f t="shared" si="5"/>
        <v>197</v>
      </c>
      <c r="K29" s="5" t="str">
        <f t="shared" si="4"/>
        <v>Bosnia Herzegovina</v>
      </c>
      <c r="L29" s="144">
        <f t="shared" si="6"/>
        <v>49.60894453194886</v>
      </c>
      <c r="N29" s="1">
        <f t="shared" si="7"/>
        <v>4</v>
      </c>
    </row>
    <row r="30" spans="10:14" ht="12.75">
      <c r="J30">
        <f t="shared" si="5"/>
        <v>198</v>
      </c>
      <c r="K30" s="5" t="str">
        <f t="shared" si="4"/>
        <v>Belarus</v>
      </c>
      <c r="L30" s="144">
        <f t="shared" si="6"/>
        <v>45.88542153451718</v>
      </c>
      <c r="N30" s="1">
        <f t="shared" si="7"/>
        <v>3</v>
      </c>
    </row>
    <row r="31" spans="10:14" ht="12.75">
      <c r="J31">
        <f t="shared" si="5"/>
        <v>199</v>
      </c>
      <c r="K31" s="5" t="str">
        <f t="shared" si="4"/>
        <v>Bahrain</v>
      </c>
      <c r="L31" s="144">
        <f t="shared" si="6"/>
        <v>41.84780462487096</v>
      </c>
      <c r="N31" s="1">
        <f t="shared" si="7"/>
        <v>2</v>
      </c>
    </row>
    <row r="32" spans="10:14" ht="12.75">
      <c r="J32">
        <f t="shared" si="5"/>
        <v>200</v>
      </c>
      <c r="K32" s="5" t="str">
        <f t="shared" si="4"/>
        <v>Qatar</v>
      </c>
      <c r="L32" s="144">
        <f t="shared" si="6"/>
        <v>21.653050697991716</v>
      </c>
      <c r="N32" s="1">
        <f t="shared" si="7"/>
        <v>1</v>
      </c>
    </row>
    <row r="34" spans="5:12" ht="12.75">
      <c r="E34" s="48"/>
      <c r="J34" s="147" t="s">
        <v>479</v>
      </c>
      <c r="K34" s="146"/>
      <c r="L34" s="146"/>
    </row>
    <row r="42" spans="8:9" ht="12.75">
      <c r="H42" s="46" t="s">
        <v>431</v>
      </c>
      <c r="I42" s="46" t="s">
        <v>430</v>
      </c>
    </row>
    <row r="43" spans="8:9" ht="12.75">
      <c r="H43" s="1">
        <f>MAX(H47:H246)</f>
        <v>4016.2907655297354</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206.42536667621383</v>
      </c>
      <c r="C47" s="1">
        <f>IF(F47=1,I47/2,I47/2+VLOOKUP(F47-1,F$47:I$246,4,FALSE)/2+VLOOKUP(F47-1,F$47:G$246,2,FALSE))</f>
        <v>1639.104</v>
      </c>
      <c r="D47" s="1">
        <f>C47+J47</f>
        <v>2286.554</v>
      </c>
      <c r="E47" s="1">
        <f>1000*(INT(1000*H47)+I47/I$248)+M47</f>
        <v>206425301.44707608</v>
      </c>
      <c r="F47" s="1">
        <f aca="true" t="shared" si="8" ref="F47:F78">RANK(E47,E$47:E$246,1)</f>
        <v>46</v>
      </c>
      <c r="G47" s="3">
        <f aca="true" t="shared" si="9" ref="G47:G78">C47</f>
        <v>1639.104</v>
      </c>
      <c r="H47" s="1">
        <f>INDEX(Data!F$21:F$220,Graph!M47)</f>
        <v>206.42536667621383</v>
      </c>
      <c r="I47" s="1">
        <f>INDEX(Data!G$21:G$220,Graph!M47)</f>
        <v>1294.9</v>
      </c>
      <c r="J47">
        <f>I47/2</f>
        <v>647.45</v>
      </c>
      <c r="K47" s="1">
        <f>IF(F47=200,0,B47-VLOOKUP(F47+1,F$47:H$246,3,FALSE))</f>
        <v>-4.666474482703734</v>
      </c>
      <c r="L47">
        <v>7</v>
      </c>
      <c r="M47">
        <v>94</v>
      </c>
    </row>
    <row r="48" spans="1:13" ht="12.75">
      <c r="A48" s="1" t="str">
        <f>INDEX(Data!B$21:B$220,Graph!M48)</f>
        <v>India</v>
      </c>
      <c r="B48" s="1">
        <f aca="true" t="shared" si="10" ref="B48:B111">H48</f>
        <v>1055.5619074841597</v>
      </c>
      <c r="C48" s="1">
        <f aca="true" t="shared" si="11" ref="C48:C111">IF(F48=1,I48/2,I48/2+VLOOKUP(F48-1,F$47:I$246,4,FALSE)/2+VLOOKUP(F48-1,F$47:G$246,2,FALSE))</f>
        <v>4860.301999999998</v>
      </c>
      <c r="D48" s="1">
        <f aca="true" t="shared" si="12" ref="D48:D111">C48+J48</f>
        <v>5385.051999999998</v>
      </c>
      <c r="E48" s="1">
        <f aca="true" t="shared" si="13" ref="E48:E111">1000*(INT(1000*H48)+I48/I$248)+M48</f>
        <v>1055561295.13322</v>
      </c>
      <c r="F48" s="1">
        <f t="shared" si="8"/>
        <v>161</v>
      </c>
      <c r="G48" s="3">
        <f t="shared" si="9"/>
        <v>4860.301999999998</v>
      </c>
      <c r="H48" s="1">
        <f>INDEX(Data!F$21:F$220,Graph!M48)</f>
        <v>1055.5619074841597</v>
      </c>
      <c r="I48" s="1">
        <f>INDEX(Data!G$21:G$220,Graph!M48)</f>
        <v>1049.5</v>
      </c>
      <c r="J48">
        <f aca="true" t="shared" si="14" ref="J48:J111">I48/2</f>
        <v>524.75</v>
      </c>
      <c r="K48" s="1">
        <f aca="true" t="shared" si="15" ref="K48:K111">IF(F48=200,0,B48-VLOOKUP(F48+1,F$47:H$246,3,FALSE))</f>
        <v>-42.51775055248618</v>
      </c>
      <c r="L48">
        <v>4</v>
      </c>
      <c r="M48">
        <v>127</v>
      </c>
    </row>
    <row r="49" spans="1:13" ht="12.75">
      <c r="A49" s="1" t="str">
        <f>INDEX(Data!B$21:B$220,Graph!M49)</f>
        <v>United States</v>
      </c>
      <c r="B49" s="1">
        <f t="shared" si="10"/>
        <v>205.58851613484015</v>
      </c>
      <c r="C49" s="1">
        <f t="shared" si="11"/>
        <v>844.954</v>
      </c>
      <c r="D49" s="1">
        <f t="shared" si="12"/>
        <v>990.454</v>
      </c>
      <c r="E49" s="1">
        <f t="shared" si="13"/>
        <v>205588054.61912048</v>
      </c>
      <c r="F49" s="1">
        <f t="shared" si="8"/>
        <v>44</v>
      </c>
      <c r="G49" s="3">
        <f t="shared" si="9"/>
        <v>844.954</v>
      </c>
      <c r="H49" s="1">
        <f>INDEX(Data!F$21:F$220,Graph!M49)</f>
        <v>205.58851613484015</v>
      </c>
      <c r="I49" s="1">
        <f>INDEX(Data!G$21:G$220,Graph!M49)</f>
        <v>291</v>
      </c>
      <c r="J49">
        <f t="shared" si="14"/>
        <v>145.5</v>
      </c>
      <c r="K49" s="1">
        <f t="shared" si="15"/>
        <v>-0.11670619099965052</v>
      </c>
      <c r="L49">
        <v>10</v>
      </c>
      <c r="M49">
        <v>8</v>
      </c>
    </row>
    <row r="50" spans="1:13" ht="12.75">
      <c r="A50" s="1" t="str">
        <f>INDEX(Data!B$21:B$220,Graph!M50)</f>
        <v>Indonesia</v>
      </c>
      <c r="B50" s="1">
        <f t="shared" si="10"/>
        <v>483.1981769547628</v>
      </c>
      <c r="C50" s="1">
        <f t="shared" si="11"/>
        <v>3571.401</v>
      </c>
      <c r="D50" s="1">
        <f t="shared" si="12"/>
        <v>3679.951</v>
      </c>
      <c r="E50" s="1">
        <f t="shared" si="13"/>
        <v>483198145.7801067</v>
      </c>
      <c r="F50" s="1">
        <f t="shared" si="8"/>
        <v>123</v>
      </c>
      <c r="G50" s="3">
        <f t="shared" si="9"/>
        <v>3571.401</v>
      </c>
      <c r="H50" s="1">
        <f>INDEX(Data!F$21:F$220,Graph!M50)</f>
        <v>483.1981769547628</v>
      </c>
      <c r="I50" s="1">
        <f>INDEX(Data!G$21:G$220,Graph!M50)</f>
        <v>217.1</v>
      </c>
      <c r="J50">
        <f t="shared" si="14"/>
        <v>108.55</v>
      </c>
      <c r="K50" s="1">
        <f t="shared" si="15"/>
        <v>-6.644176084683295</v>
      </c>
      <c r="L50">
        <v>5</v>
      </c>
      <c r="M50">
        <v>111</v>
      </c>
    </row>
    <row r="51" spans="1:13" ht="12.75">
      <c r="A51" s="1" t="str">
        <f>INDEX(Data!B$21:B$220,Graph!M51)</f>
        <v>Brazil</v>
      </c>
      <c r="B51" s="1">
        <f t="shared" si="10"/>
        <v>293.4446970423353</v>
      </c>
      <c r="C51" s="1">
        <f t="shared" si="11"/>
        <v>2914.522</v>
      </c>
      <c r="D51" s="1">
        <f t="shared" si="12"/>
        <v>3002.672</v>
      </c>
      <c r="E51" s="1">
        <f t="shared" si="13"/>
        <v>293444100.2438177</v>
      </c>
      <c r="F51" s="1">
        <f t="shared" si="8"/>
        <v>81</v>
      </c>
      <c r="G51" s="3">
        <f t="shared" si="9"/>
        <v>2914.522</v>
      </c>
      <c r="H51" s="1">
        <f>INDEX(Data!F$21:F$220,Graph!M51)</f>
        <v>293.4446970423353</v>
      </c>
      <c r="I51" s="1">
        <f>INDEX(Data!G$21:G$220,Graph!M51)</f>
        <v>176.3</v>
      </c>
      <c r="J51">
        <f t="shared" si="14"/>
        <v>88.15</v>
      </c>
      <c r="K51" s="1">
        <f t="shared" si="15"/>
        <v>-1.8724657456321552</v>
      </c>
      <c r="L51">
        <v>8</v>
      </c>
      <c r="M51">
        <v>72</v>
      </c>
    </row>
    <row r="52" spans="1:13" ht="12.75">
      <c r="A52" s="1" t="str">
        <f>INDEX(Data!B$21:B$220,Graph!M52)</f>
        <v>Pakistan</v>
      </c>
      <c r="B52" s="1">
        <f t="shared" si="10"/>
        <v>1098.079658036646</v>
      </c>
      <c r="C52" s="1">
        <f t="shared" si="11"/>
        <v>5460.001999999998</v>
      </c>
      <c r="D52" s="1">
        <f t="shared" si="12"/>
        <v>5534.9519999999975</v>
      </c>
      <c r="E52" s="1">
        <f t="shared" si="13"/>
        <v>1098079166.0144541</v>
      </c>
      <c r="F52" s="1">
        <f t="shared" si="8"/>
        <v>162</v>
      </c>
      <c r="G52" s="3">
        <f t="shared" si="9"/>
        <v>5460.001999999998</v>
      </c>
      <c r="H52" s="1">
        <f>INDEX(Data!F$21:F$220,Graph!M52)</f>
        <v>1098.079658036646</v>
      </c>
      <c r="I52" s="1">
        <f>INDEX(Data!G$21:G$220,Graph!M52)</f>
        <v>149.9</v>
      </c>
      <c r="J52">
        <f t="shared" si="14"/>
        <v>74.95</v>
      </c>
      <c r="K52" s="1">
        <f t="shared" si="15"/>
        <v>-9.031709953716245</v>
      </c>
      <c r="L52">
        <v>4</v>
      </c>
      <c r="M52">
        <v>142</v>
      </c>
    </row>
    <row r="53" spans="1:13" ht="12.75">
      <c r="A53" s="1" t="str">
        <f>INDEX(Data!B$21:B$220,Graph!M53)</f>
        <v>Russian Federation</v>
      </c>
      <c r="B53" s="1">
        <f t="shared" si="10"/>
        <v>246.56541848508064</v>
      </c>
      <c r="C53" s="1">
        <f t="shared" si="11"/>
        <v>2470.504000000001</v>
      </c>
      <c r="D53" s="1">
        <f t="shared" si="12"/>
        <v>2542.554000000001</v>
      </c>
      <c r="E53" s="1">
        <f t="shared" si="13"/>
        <v>246565080.0852758</v>
      </c>
      <c r="F53" s="1">
        <f t="shared" si="8"/>
        <v>62</v>
      </c>
      <c r="G53" s="3">
        <f t="shared" si="9"/>
        <v>2470.504000000001</v>
      </c>
      <c r="H53" s="1">
        <f>INDEX(Data!F$21:F$220,Graph!M53)</f>
        <v>246.56541848508064</v>
      </c>
      <c r="I53" s="1">
        <f>INDEX(Data!G$21:G$220,Graph!M53)</f>
        <v>144.1</v>
      </c>
      <c r="J53">
        <f t="shared" si="14"/>
        <v>72.05</v>
      </c>
      <c r="K53" s="1">
        <f t="shared" si="15"/>
        <v>-3.2215382283800125</v>
      </c>
      <c r="L53">
        <v>6</v>
      </c>
      <c r="M53">
        <v>57</v>
      </c>
    </row>
    <row r="54" spans="1:13" ht="12.75">
      <c r="A54" s="1" t="str">
        <f>INDEX(Data!B$21:B$220,Graph!M54)</f>
        <v>Bangladesh</v>
      </c>
      <c r="B54" s="1">
        <f t="shared" si="10"/>
        <v>862.9149181028938</v>
      </c>
      <c r="C54" s="1">
        <f t="shared" si="11"/>
        <v>4175.3009999999995</v>
      </c>
      <c r="D54" s="1">
        <f t="shared" si="12"/>
        <v>4247.200999999999</v>
      </c>
      <c r="E54" s="1">
        <f t="shared" si="13"/>
        <v>862914161.0372149</v>
      </c>
      <c r="F54" s="1">
        <f t="shared" si="8"/>
        <v>153</v>
      </c>
      <c r="G54" s="3">
        <f t="shared" si="9"/>
        <v>4175.3009999999995</v>
      </c>
      <c r="H54" s="1">
        <f>INDEX(Data!F$21:F$220,Graph!M54)</f>
        <v>862.9149181028938</v>
      </c>
      <c r="I54" s="1">
        <f>INDEX(Data!G$21:G$220,Graph!M54)</f>
        <v>143.8</v>
      </c>
      <c r="J54">
        <f t="shared" si="14"/>
        <v>71.9</v>
      </c>
      <c r="K54" s="1">
        <f t="shared" si="15"/>
        <v>-4.021375305314336</v>
      </c>
      <c r="L54">
        <v>4</v>
      </c>
      <c r="M54">
        <v>138</v>
      </c>
    </row>
    <row r="55" spans="1:13" ht="12.75">
      <c r="A55" s="1" t="str">
        <f>INDEX(Data!B$21:B$220,Graph!M55)</f>
        <v>Japan</v>
      </c>
      <c r="B55" s="1">
        <f t="shared" si="10"/>
        <v>720.3773055030844</v>
      </c>
      <c r="C55" s="1">
        <f t="shared" si="11"/>
        <v>3963.2509999999993</v>
      </c>
      <c r="D55" s="1">
        <f t="shared" si="12"/>
        <v>4027.0009999999993</v>
      </c>
      <c r="E55" s="1">
        <f t="shared" si="13"/>
        <v>720377029.4259033</v>
      </c>
      <c r="F55" s="1">
        <f t="shared" si="8"/>
        <v>145</v>
      </c>
      <c r="G55" s="3">
        <f t="shared" si="9"/>
        <v>3963.2509999999993</v>
      </c>
      <c r="H55" s="1">
        <f>INDEX(Data!F$21:F$220,Graph!M55)</f>
        <v>720.3773055030844</v>
      </c>
      <c r="I55" s="1">
        <f>INDEX(Data!G$21:G$220,Graph!M55)</f>
        <v>127.5</v>
      </c>
      <c r="J55">
        <f t="shared" si="14"/>
        <v>63.75</v>
      </c>
      <c r="K55" s="1">
        <f t="shared" si="15"/>
        <v>-36.03149961999952</v>
      </c>
      <c r="L55">
        <v>12</v>
      </c>
      <c r="M55">
        <v>9</v>
      </c>
    </row>
    <row r="56" spans="1:13" ht="12.75">
      <c r="A56" s="1" t="str">
        <f>INDEX(Data!B$21:B$220,Graph!M56)</f>
        <v>Nigeria</v>
      </c>
      <c r="B56" s="1">
        <f t="shared" si="10"/>
        <v>1812.5616154665574</v>
      </c>
      <c r="C56" s="1">
        <f t="shared" si="11"/>
        <v>5927.6749999999965</v>
      </c>
      <c r="D56" s="1">
        <f t="shared" si="12"/>
        <v>5988.124999999996</v>
      </c>
      <c r="E56" s="1">
        <f t="shared" si="13"/>
        <v>1812561170.3685625</v>
      </c>
      <c r="F56" s="1">
        <f t="shared" si="8"/>
        <v>180</v>
      </c>
      <c r="G56" s="3">
        <f t="shared" si="9"/>
        <v>5927.6749999999965</v>
      </c>
      <c r="H56" s="1">
        <f>INDEX(Data!F$21:F$220,Graph!M56)</f>
        <v>1812.5616154665574</v>
      </c>
      <c r="I56" s="1">
        <f>INDEX(Data!G$21:G$220,Graph!M56)</f>
        <v>120.9</v>
      </c>
      <c r="J56">
        <f t="shared" si="14"/>
        <v>60.45</v>
      </c>
      <c r="K56" s="1">
        <f t="shared" si="15"/>
        <v>-20.687141948236786</v>
      </c>
      <c r="L56">
        <v>3</v>
      </c>
      <c r="M56">
        <v>151</v>
      </c>
    </row>
    <row r="57" spans="1:13" ht="12.75">
      <c r="A57" s="1" t="str">
        <f>INDEX(Data!B$21:B$220,Graph!M57)</f>
        <v>Mexico</v>
      </c>
      <c r="B57" s="1">
        <f t="shared" si="10"/>
        <v>152.42132104153387</v>
      </c>
      <c r="C57" s="1">
        <f t="shared" si="11"/>
        <v>351.9350000000001</v>
      </c>
      <c r="D57" s="1">
        <f t="shared" si="12"/>
        <v>402.9350000000001</v>
      </c>
      <c r="E57" s="1">
        <f t="shared" si="13"/>
        <v>152421069.34072265</v>
      </c>
      <c r="F57" s="1">
        <f t="shared" si="8"/>
        <v>24</v>
      </c>
      <c r="G57" s="3">
        <f t="shared" si="9"/>
        <v>351.9350000000001</v>
      </c>
      <c r="H57" s="1">
        <f>INDEX(Data!F$21:F$220,Graph!M57)</f>
        <v>152.42132104153387</v>
      </c>
      <c r="I57" s="1">
        <f>INDEX(Data!G$21:G$220,Graph!M57)</f>
        <v>102</v>
      </c>
      <c r="J57">
        <f t="shared" si="14"/>
        <v>51</v>
      </c>
      <c r="K57" s="1">
        <f t="shared" si="15"/>
        <v>-0.199659544729343</v>
      </c>
      <c r="L57">
        <v>10</v>
      </c>
      <c r="M57">
        <v>53</v>
      </c>
    </row>
    <row r="58" spans="1:13" ht="12.75">
      <c r="A58" s="1" t="str">
        <f>INDEX(Data!B$21:B$220,Graph!M58)</f>
        <v>Germany</v>
      </c>
      <c r="B58" s="1">
        <f t="shared" si="10"/>
        <v>250.05432909123542</v>
      </c>
      <c r="C58" s="1">
        <f t="shared" si="11"/>
        <v>2585.0540000000005</v>
      </c>
      <c r="D58" s="1">
        <f t="shared" si="12"/>
        <v>2626.2540000000004</v>
      </c>
      <c r="E58" s="1">
        <f t="shared" si="13"/>
        <v>250054032.20074064</v>
      </c>
      <c r="F58" s="1">
        <f t="shared" si="8"/>
        <v>64</v>
      </c>
      <c r="G58" s="3">
        <f t="shared" si="9"/>
        <v>2585.0540000000005</v>
      </c>
      <c r="H58" s="1">
        <f>INDEX(Data!F$21:F$220,Graph!M58)</f>
        <v>250.05432909123542</v>
      </c>
      <c r="I58" s="1">
        <f>INDEX(Data!G$21:G$220,Graph!M58)</f>
        <v>82.4</v>
      </c>
      <c r="J58">
        <f t="shared" si="14"/>
        <v>41.2</v>
      </c>
      <c r="K58" s="1">
        <f t="shared" si="15"/>
        <v>-2.595845634112692</v>
      </c>
      <c r="L58">
        <v>11</v>
      </c>
      <c r="M58">
        <v>19</v>
      </c>
    </row>
    <row r="59" spans="1:13" ht="12.75">
      <c r="A59" s="1" t="str">
        <f>INDEX(Data!B$21:B$220,Graph!M59)</f>
        <v>Viet Nam</v>
      </c>
      <c r="B59" s="1">
        <f t="shared" si="10"/>
        <v>332.51364224488805</v>
      </c>
      <c r="C59" s="1">
        <f t="shared" si="11"/>
        <v>3238.6899999999996</v>
      </c>
      <c r="D59" s="1">
        <f t="shared" si="12"/>
        <v>3278.8399999999997</v>
      </c>
      <c r="E59" s="1">
        <f t="shared" si="13"/>
        <v>332513124.864314</v>
      </c>
      <c r="F59" s="1">
        <f t="shared" si="8"/>
        <v>102</v>
      </c>
      <c r="G59" s="3">
        <f t="shared" si="9"/>
        <v>3238.6899999999996</v>
      </c>
      <c r="H59" s="1">
        <f>INDEX(Data!F$21:F$220,Graph!M59)</f>
        <v>332.51364224488805</v>
      </c>
      <c r="I59" s="1">
        <f>INDEX(Data!G$21:G$220,Graph!M59)</f>
        <v>80.3</v>
      </c>
      <c r="J59">
        <f t="shared" si="14"/>
        <v>40.15</v>
      </c>
      <c r="K59" s="1">
        <f t="shared" si="15"/>
        <v>-2.13434674322707</v>
      </c>
      <c r="L59">
        <v>5</v>
      </c>
      <c r="M59">
        <v>112</v>
      </c>
    </row>
    <row r="60" spans="1:13" ht="12.75">
      <c r="A60" s="1" t="str">
        <f>INDEX(Data!B$21:B$220,Graph!M60)</f>
        <v>Philippines</v>
      </c>
      <c r="B60" s="1">
        <f t="shared" si="10"/>
        <v>595.3432561854299</v>
      </c>
      <c r="C60" s="1">
        <f t="shared" si="11"/>
        <v>3822.7589999999996</v>
      </c>
      <c r="D60" s="1">
        <f t="shared" si="12"/>
        <v>3862.0589999999997</v>
      </c>
      <c r="E60" s="1">
        <f t="shared" si="13"/>
        <v>595343095.5919687</v>
      </c>
      <c r="F60" s="1">
        <f t="shared" si="8"/>
        <v>135</v>
      </c>
      <c r="G60" s="3">
        <f t="shared" si="9"/>
        <v>3822.7589999999996</v>
      </c>
      <c r="H60" s="1">
        <f>INDEX(Data!F$21:F$220,Graph!M60)</f>
        <v>595.3432561854299</v>
      </c>
      <c r="I60" s="1">
        <f>INDEX(Data!G$21:G$220,Graph!M60)</f>
        <v>78.6</v>
      </c>
      <c r="J60">
        <f t="shared" si="14"/>
        <v>39.3</v>
      </c>
      <c r="K60" s="1">
        <f t="shared" si="15"/>
        <v>-8.848341935577878</v>
      </c>
      <c r="L60">
        <v>5</v>
      </c>
      <c r="M60">
        <v>83</v>
      </c>
    </row>
    <row r="61" spans="1:13" ht="12.75">
      <c r="A61" s="1" t="str">
        <f>INDEX(Data!B$21:B$220,Graph!M61)</f>
        <v>Egypt</v>
      </c>
      <c r="B61" s="1">
        <f t="shared" si="10"/>
        <v>341.51658669634867</v>
      </c>
      <c r="C61" s="1">
        <f t="shared" si="11"/>
        <v>3314.1899999999996</v>
      </c>
      <c r="D61" s="1">
        <f t="shared" si="12"/>
        <v>3349.4399999999996</v>
      </c>
      <c r="E61" s="1">
        <f t="shared" si="13"/>
        <v>341516131.294323</v>
      </c>
      <c r="F61" s="1">
        <f t="shared" si="8"/>
        <v>104</v>
      </c>
      <c r="G61" s="3">
        <f t="shared" si="9"/>
        <v>3314.1899999999996</v>
      </c>
      <c r="H61" s="1">
        <f>INDEX(Data!F$21:F$220,Graph!M61)</f>
        <v>341.51658669634867</v>
      </c>
      <c r="I61" s="1">
        <f>INDEX(Data!G$21:G$220,Graph!M61)</f>
        <v>70.5</v>
      </c>
      <c r="J61">
        <f t="shared" si="14"/>
        <v>35.25</v>
      </c>
      <c r="K61" s="1">
        <f t="shared" si="15"/>
        <v>-1.6525346850631877</v>
      </c>
      <c r="L61">
        <v>3</v>
      </c>
      <c r="M61">
        <v>120</v>
      </c>
    </row>
    <row r="62" spans="1:13" ht="12.75">
      <c r="A62" s="1" t="str">
        <f>INDEX(Data!B$21:B$220,Graph!M62)</f>
        <v>Turkey</v>
      </c>
      <c r="B62" s="1">
        <f t="shared" si="10"/>
        <v>183.32244475623287</v>
      </c>
      <c r="C62" s="1">
        <f t="shared" si="11"/>
        <v>574.585</v>
      </c>
      <c r="D62" s="1">
        <f t="shared" si="12"/>
        <v>609.735</v>
      </c>
      <c r="E62" s="1">
        <f t="shared" si="13"/>
        <v>183322099.26228237</v>
      </c>
      <c r="F62" s="1">
        <f t="shared" si="8"/>
        <v>35</v>
      </c>
      <c r="G62" s="3">
        <f t="shared" si="9"/>
        <v>574.585</v>
      </c>
      <c r="H62" s="1">
        <f>INDEX(Data!F$21:F$220,Graph!M62)</f>
        <v>183.32244475623287</v>
      </c>
      <c r="I62" s="1">
        <f>INDEX(Data!G$21:G$220,Graph!M62)</f>
        <v>70.3</v>
      </c>
      <c r="J62">
        <f t="shared" si="14"/>
        <v>35.15</v>
      </c>
      <c r="K62" s="1">
        <f t="shared" si="15"/>
        <v>-4.8697305900355445</v>
      </c>
      <c r="L62">
        <v>9</v>
      </c>
      <c r="M62">
        <v>88</v>
      </c>
    </row>
    <row r="63" spans="1:13" ht="12.75">
      <c r="A63" s="1" t="str">
        <f>INDEX(Data!B$21:B$220,Graph!M63)</f>
        <v>Ethiopia</v>
      </c>
      <c r="B63" s="1">
        <f t="shared" si="10"/>
        <v>1810.2946243270112</v>
      </c>
      <c r="C63" s="1">
        <f t="shared" si="11"/>
        <v>5832.724999999997</v>
      </c>
      <c r="D63" s="1">
        <f t="shared" si="12"/>
        <v>5867.224999999997</v>
      </c>
      <c r="E63" s="1">
        <f t="shared" si="13"/>
        <v>1810294181.0540183</v>
      </c>
      <c r="F63" s="1">
        <f t="shared" si="8"/>
        <v>179</v>
      </c>
      <c r="G63" s="3">
        <f t="shared" si="9"/>
        <v>5832.724999999997</v>
      </c>
      <c r="H63" s="1">
        <f>INDEX(Data!F$21:F$220,Graph!M63)</f>
        <v>1810.2946243270112</v>
      </c>
      <c r="I63" s="1">
        <f>INDEX(Data!G$21:G$220,Graph!M63)</f>
        <v>69</v>
      </c>
      <c r="J63">
        <f t="shared" si="14"/>
        <v>34.5</v>
      </c>
      <c r="K63" s="1">
        <f t="shared" si="15"/>
        <v>-2.266991139546235</v>
      </c>
      <c r="L63">
        <v>2</v>
      </c>
      <c r="M63">
        <v>170</v>
      </c>
    </row>
    <row r="64" spans="1:13" ht="12.75">
      <c r="A64" s="1" t="str">
        <f>INDEX(Data!B$21:B$220,Graph!M64)</f>
        <v>Iran (Islamic Republic of)</v>
      </c>
      <c r="B64" s="1">
        <f t="shared" si="10"/>
        <v>101.24694415679294</v>
      </c>
      <c r="C64" s="1">
        <f t="shared" si="11"/>
        <v>92.25</v>
      </c>
      <c r="D64" s="1">
        <f t="shared" si="12"/>
        <v>126.3</v>
      </c>
      <c r="E64" s="1">
        <f t="shared" si="13"/>
        <v>101246111.90983541</v>
      </c>
      <c r="F64" s="1">
        <f t="shared" si="8"/>
        <v>11</v>
      </c>
      <c r="G64" s="3">
        <f t="shared" si="9"/>
        <v>92.25</v>
      </c>
      <c r="H64" s="1">
        <f>INDEX(Data!F$21:F$220,Graph!M64)</f>
        <v>101.24694415679294</v>
      </c>
      <c r="I64" s="1">
        <f>INDEX(Data!G$21:G$220,Graph!M64)</f>
        <v>68.1</v>
      </c>
      <c r="J64">
        <f t="shared" si="14"/>
        <v>34.05</v>
      </c>
      <c r="K64" s="1">
        <f t="shared" si="15"/>
        <v>-1.6394225873613095</v>
      </c>
      <c r="L64">
        <v>6</v>
      </c>
      <c r="M64">
        <v>101</v>
      </c>
    </row>
    <row r="65" spans="1:13" ht="12.75">
      <c r="A65" s="1" t="str">
        <f>INDEX(Data!B$21:B$220,Graph!M65)</f>
        <v>Thailand</v>
      </c>
      <c r="B65" s="1">
        <f t="shared" si="10"/>
        <v>194.14744502426706</v>
      </c>
      <c r="C65" s="1">
        <f t="shared" si="11"/>
        <v>640.954</v>
      </c>
      <c r="D65" s="1">
        <f t="shared" si="12"/>
        <v>672.054</v>
      </c>
      <c r="E65" s="1">
        <f t="shared" si="13"/>
        <v>194147085.96463677</v>
      </c>
      <c r="F65" s="1">
        <f t="shared" si="8"/>
        <v>38</v>
      </c>
      <c r="G65" s="3">
        <f t="shared" si="9"/>
        <v>640.954</v>
      </c>
      <c r="H65" s="1">
        <f>INDEX(Data!F$21:F$220,Graph!M65)</f>
        <v>194.14744502426706</v>
      </c>
      <c r="I65" s="1">
        <f>INDEX(Data!G$21:G$220,Graph!M65)</f>
        <v>62.2</v>
      </c>
      <c r="J65">
        <f t="shared" si="14"/>
        <v>31.1</v>
      </c>
      <c r="K65" s="1">
        <f t="shared" si="15"/>
        <v>-1.542397962355352</v>
      </c>
      <c r="L65">
        <v>5</v>
      </c>
      <c r="M65">
        <v>76</v>
      </c>
    </row>
    <row r="66" spans="1:13" ht="12.75">
      <c r="A66" s="1" t="str">
        <f>INDEX(Data!B$21:B$220,Graph!M66)</f>
        <v>France</v>
      </c>
      <c r="B66" s="1">
        <f t="shared" si="10"/>
        <v>324.2185502808203</v>
      </c>
      <c r="C66" s="1">
        <f t="shared" si="11"/>
        <v>3118.686</v>
      </c>
      <c r="D66" s="1">
        <f t="shared" si="12"/>
        <v>3148.5860000000002</v>
      </c>
      <c r="E66" s="1">
        <f t="shared" si="13"/>
        <v>324218025.5801491</v>
      </c>
      <c r="F66" s="1">
        <f t="shared" si="8"/>
        <v>94</v>
      </c>
      <c r="G66" s="3">
        <f t="shared" si="9"/>
        <v>3118.686</v>
      </c>
      <c r="H66" s="1">
        <f>INDEX(Data!F$21:F$220,Graph!M66)</f>
        <v>324.2185502808203</v>
      </c>
      <c r="I66" s="1">
        <f>INDEX(Data!G$21:G$220,Graph!M66)</f>
        <v>59.8</v>
      </c>
      <c r="J66">
        <f t="shared" si="14"/>
        <v>29.9</v>
      </c>
      <c r="K66" s="1">
        <f t="shared" si="15"/>
        <v>-0.6735448762673855</v>
      </c>
      <c r="L66">
        <v>11</v>
      </c>
      <c r="M66">
        <v>16</v>
      </c>
    </row>
    <row r="67" spans="1:13" ht="12.75">
      <c r="A67" s="1" t="str">
        <f>INDEX(Data!B$21:B$220,Graph!M67)</f>
        <v>United Kingdom</v>
      </c>
      <c r="B67" s="1">
        <f t="shared" si="10"/>
        <v>1107.1113679903622</v>
      </c>
      <c r="C67" s="1">
        <f t="shared" si="11"/>
        <v>5564.501999999998</v>
      </c>
      <c r="D67" s="1">
        <f t="shared" si="12"/>
        <v>5594.051999999998</v>
      </c>
      <c r="E67" s="1">
        <f t="shared" si="13"/>
        <v>1107111021.4680068</v>
      </c>
      <c r="F67" s="1">
        <f t="shared" si="8"/>
        <v>163</v>
      </c>
      <c r="G67" s="3">
        <f t="shared" si="9"/>
        <v>5564.501999999998</v>
      </c>
      <c r="H67" s="1">
        <f>INDEX(Data!F$21:F$220,Graph!M67)</f>
        <v>1107.1113679903622</v>
      </c>
      <c r="I67" s="1">
        <f>INDEX(Data!G$21:G$220,Graph!M67)</f>
        <v>59.1</v>
      </c>
      <c r="J67">
        <f t="shared" si="14"/>
        <v>29.55</v>
      </c>
      <c r="K67" s="1">
        <f t="shared" si="15"/>
        <v>-50.48566724238299</v>
      </c>
      <c r="L67">
        <v>11</v>
      </c>
      <c r="M67">
        <v>12</v>
      </c>
    </row>
    <row r="68" spans="1:13" ht="12.75">
      <c r="A68" s="1" t="str">
        <f>INDEX(Data!B$21:B$220,Graph!M68)</f>
        <v>Italy</v>
      </c>
      <c r="B68" s="1">
        <f t="shared" si="10"/>
        <v>254.064114951399</v>
      </c>
      <c r="C68" s="1">
        <f t="shared" si="11"/>
        <v>2678.5040000000004</v>
      </c>
      <c r="D68" s="1">
        <f t="shared" si="12"/>
        <v>2707.2540000000004</v>
      </c>
      <c r="E68" s="1">
        <f t="shared" si="13"/>
        <v>254064030.2116819</v>
      </c>
      <c r="F68" s="1">
        <f t="shared" si="8"/>
        <v>66</v>
      </c>
      <c r="G68" s="3">
        <f t="shared" si="9"/>
        <v>2678.5040000000004</v>
      </c>
      <c r="H68" s="1">
        <f>INDEX(Data!F$21:F$220,Graph!M68)</f>
        <v>254.064114951399</v>
      </c>
      <c r="I68" s="1">
        <f>INDEX(Data!G$21:G$220,Graph!M68)</f>
        <v>57.5</v>
      </c>
      <c r="J68">
        <f t="shared" si="14"/>
        <v>28.75</v>
      </c>
      <c r="K68" s="1">
        <f t="shared" si="15"/>
        <v>-6.8503393258870915</v>
      </c>
      <c r="L68">
        <v>11</v>
      </c>
      <c r="M68">
        <v>21</v>
      </c>
    </row>
    <row r="69" spans="1:13" ht="12.75">
      <c r="A69" s="1" t="str">
        <f>INDEX(Data!B$21:B$220,Graph!M69)</f>
        <v>Democratic Rep Congo</v>
      </c>
      <c r="B69" s="1">
        <f t="shared" si="10"/>
        <v>2112.703179466667</v>
      </c>
      <c r="C69" s="1">
        <f t="shared" si="11"/>
        <v>6095.304999999997</v>
      </c>
      <c r="D69" s="1">
        <f t="shared" si="12"/>
        <v>6120.904999999997</v>
      </c>
      <c r="E69" s="1">
        <f t="shared" si="13"/>
        <v>2112703176.2024019</v>
      </c>
      <c r="F69" s="1">
        <f t="shared" si="8"/>
        <v>188</v>
      </c>
      <c r="G69" s="3">
        <f t="shared" si="9"/>
        <v>6095.304999999997</v>
      </c>
      <c r="H69" s="1">
        <f>INDEX(Data!F$21:F$220,Graph!M69)</f>
        <v>2112.703179466667</v>
      </c>
      <c r="I69" s="1">
        <f>INDEX(Data!G$21:G$220,Graph!M69)</f>
        <v>51.2</v>
      </c>
      <c r="J69">
        <f t="shared" si="14"/>
        <v>25.6</v>
      </c>
      <c r="K69" s="1">
        <f t="shared" si="15"/>
        <v>-211.24484203368593</v>
      </c>
      <c r="L69">
        <v>1</v>
      </c>
      <c r="M69">
        <v>168</v>
      </c>
    </row>
    <row r="70" spans="1:13" ht="12.75">
      <c r="A70" s="1" t="str">
        <f>INDEX(Data!B$21:B$220,Graph!M70)</f>
        <v>Myanmar</v>
      </c>
      <c r="B70" s="1">
        <f t="shared" si="10"/>
        <v>1173.723831420636</v>
      </c>
      <c r="C70" s="1">
        <f t="shared" si="11"/>
        <v>5624.001999999998</v>
      </c>
      <c r="D70" s="1">
        <f t="shared" si="12"/>
        <v>5648.4519999999975</v>
      </c>
      <c r="E70" s="1">
        <f t="shared" si="13"/>
        <v>1173723139.8339345</v>
      </c>
      <c r="F70" s="1">
        <f t="shared" si="8"/>
        <v>165</v>
      </c>
      <c r="G70" s="3">
        <f t="shared" si="9"/>
        <v>5624.001999999998</v>
      </c>
      <c r="H70" s="1">
        <f>INDEX(Data!F$21:F$220,Graph!M70)</f>
        <v>1173.723831420636</v>
      </c>
      <c r="I70" s="1">
        <f>INDEX(Data!G$21:G$220,Graph!M70)</f>
        <v>48.9</v>
      </c>
      <c r="J70">
        <f t="shared" si="14"/>
        <v>24.45</v>
      </c>
      <c r="K70" s="1">
        <f t="shared" si="15"/>
        <v>-3.573427144722473</v>
      </c>
      <c r="L70">
        <v>5</v>
      </c>
      <c r="M70">
        <v>132</v>
      </c>
    </row>
    <row r="71" spans="1:13" ht="12.75">
      <c r="A71" s="1" t="str">
        <f>INDEX(Data!B$21:B$220,Graph!M71)</f>
        <v>Ukraine</v>
      </c>
      <c r="B71" s="1">
        <f t="shared" si="10"/>
        <v>126.98253616494995</v>
      </c>
      <c r="C71" s="1">
        <f t="shared" si="11"/>
        <v>234.15000000000003</v>
      </c>
      <c r="D71" s="1">
        <f t="shared" si="12"/>
        <v>258.6</v>
      </c>
      <c r="E71" s="1">
        <f t="shared" si="13"/>
        <v>126982077.83393468</v>
      </c>
      <c r="F71" s="1">
        <f t="shared" si="8"/>
        <v>17</v>
      </c>
      <c r="G71" s="3">
        <f t="shared" si="9"/>
        <v>234.15000000000003</v>
      </c>
      <c r="H71" s="1">
        <f>INDEX(Data!F$21:F$220,Graph!M71)</f>
        <v>126.98253616494995</v>
      </c>
      <c r="I71" s="1">
        <f>INDEX(Data!G$21:G$220,Graph!M71)</f>
        <v>48.9</v>
      </c>
      <c r="J71">
        <f t="shared" si="14"/>
        <v>24.45</v>
      </c>
      <c r="K71" s="1">
        <f t="shared" si="15"/>
        <v>-0.020634750193949003</v>
      </c>
      <c r="L71">
        <v>9</v>
      </c>
      <c r="M71">
        <v>70</v>
      </c>
    </row>
    <row r="72" spans="1:13" ht="12.75">
      <c r="A72" s="1" t="str">
        <f>INDEX(Data!B$21:B$220,Graph!M72)</f>
        <v>Republic of Korea</v>
      </c>
      <c r="B72" s="1">
        <f t="shared" si="10"/>
        <v>108.64465917397371</v>
      </c>
      <c r="C72" s="1">
        <f t="shared" si="11"/>
        <v>168.60000000000002</v>
      </c>
      <c r="D72" s="1">
        <f t="shared" si="12"/>
        <v>192.3</v>
      </c>
      <c r="E72" s="1">
        <f t="shared" si="13"/>
        <v>108644035.59362994</v>
      </c>
      <c r="F72" s="1">
        <f t="shared" si="8"/>
        <v>15</v>
      </c>
      <c r="G72" s="3">
        <f t="shared" si="9"/>
        <v>168.60000000000002</v>
      </c>
      <c r="H72" s="1">
        <f>INDEX(Data!F$21:F$220,Graph!M72)</f>
        <v>108.64465917397371</v>
      </c>
      <c r="I72" s="1">
        <f>INDEX(Data!G$21:G$220,Graph!M72)</f>
        <v>47.4</v>
      </c>
      <c r="J72">
        <f t="shared" si="14"/>
        <v>23.7</v>
      </c>
      <c r="K72" s="1">
        <f t="shared" si="15"/>
        <v>-7.077603161947664</v>
      </c>
      <c r="L72">
        <v>7</v>
      </c>
      <c r="M72">
        <v>28</v>
      </c>
    </row>
    <row r="73" spans="1:13" ht="12.75">
      <c r="A73" s="1" t="str">
        <f>INDEX(Data!B$21:B$220,Graph!M73)</f>
        <v>South Africa</v>
      </c>
      <c r="B73" s="1">
        <f t="shared" si="10"/>
        <v>528.8549681082254</v>
      </c>
      <c r="C73" s="1">
        <f t="shared" si="11"/>
        <v>3729.5589999999997</v>
      </c>
      <c r="D73" s="1">
        <f t="shared" si="12"/>
        <v>3751.959</v>
      </c>
      <c r="E73" s="1">
        <f t="shared" si="13"/>
        <v>528854126.1771017</v>
      </c>
      <c r="F73" s="1">
        <f t="shared" si="8"/>
        <v>128</v>
      </c>
      <c r="G73" s="3">
        <f t="shared" si="9"/>
        <v>3729.5589999999997</v>
      </c>
      <c r="H73" s="1">
        <f>INDEX(Data!F$21:F$220,Graph!M73)</f>
        <v>528.8549681082254</v>
      </c>
      <c r="I73" s="1">
        <f>INDEX(Data!G$21:G$220,Graph!M73)</f>
        <v>44.8</v>
      </c>
      <c r="J73">
        <f t="shared" si="14"/>
        <v>22.4</v>
      </c>
      <c r="K73" s="1">
        <f t="shared" si="15"/>
        <v>-6.97135180332441</v>
      </c>
      <c r="L73">
        <v>2</v>
      </c>
      <c r="M73">
        <v>119</v>
      </c>
    </row>
    <row r="74" spans="1:13" ht="12.75">
      <c r="A74" s="1" t="str">
        <f>INDEX(Data!B$21:B$220,Graph!M74)</f>
        <v>Colombia</v>
      </c>
      <c r="B74" s="1">
        <f t="shared" si="10"/>
        <v>165.04578942035909</v>
      </c>
      <c r="C74" s="1">
        <f t="shared" si="11"/>
        <v>438.98500000000007</v>
      </c>
      <c r="D74" s="1">
        <f t="shared" si="12"/>
        <v>460.73500000000007</v>
      </c>
      <c r="E74" s="1">
        <f t="shared" si="13"/>
        <v>165045079.96883762</v>
      </c>
      <c r="F74" s="1">
        <f t="shared" si="8"/>
        <v>29</v>
      </c>
      <c r="G74" s="3">
        <f t="shared" si="9"/>
        <v>438.98500000000007</v>
      </c>
      <c r="H74" s="1">
        <f>INDEX(Data!F$21:F$220,Graph!M74)</f>
        <v>165.04578942035909</v>
      </c>
      <c r="I74" s="1">
        <f>INDEX(Data!G$21:G$220,Graph!M74)</f>
        <v>43.5</v>
      </c>
      <c r="J74">
        <f t="shared" si="14"/>
        <v>21.75</v>
      </c>
      <c r="K74" s="1">
        <f t="shared" si="15"/>
        <v>-2.1270374198506943</v>
      </c>
      <c r="L74">
        <v>8</v>
      </c>
      <c r="M74">
        <v>73</v>
      </c>
    </row>
    <row r="75" spans="1:13" ht="12.75">
      <c r="A75" s="1" t="str">
        <f>INDEX(Data!B$21:B$220,Graph!M75)</f>
        <v>Spain</v>
      </c>
      <c r="B75" s="1">
        <f t="shared" si="10"/>
        <v>239.27100143957716</v>
      </c>
      <c r="C75" s="1">
        <f t="shared" si="11"/>
        <v>2377.9540000000006</v>
      </c>
      <c r="D75" s="1">
        <f t="shared" si="12"/>
        <v>2398.4540000000006</v>
      </c>
      <c r="E75" s="1">
        <f t="shared" si="13"/>
        <v>239271026.5683297</v>
      </c>
      <c r="F75" s="1">
        <f t="shared" si="8"/>
        <v>61</v>
      </c>
      <c r="G75" s="3">
        <f t="shared" si="9"/>
        <v>2377.9540000000006</v>
      </c>
      <c r="H75" s="1">
        <f>INDEX(Data!F$21:F$220,Graph!M75)</f>
        <v>239.27100143957716</v>
      </c>
      <c r="I75" s="1">
        <f>INDEX(Data!G$21:G$220,Graph!M75)</f>
        <v>41</v>
      </c>
      <c r="J75">
        <f t="shared" si="14"/>
        <v>20.5</v>
      </c>
      <c r="K75" s="1">
        <f t="shared" si="15"/>
        <v>-7.294417045503479</v>
      </c>
      <c r="L75">
        <v>11</v>
      </c>
      <c r="M75">
        <v>20</v>
      </c>
    </row>
    <row r="76" spans="1:13" ht="12.75">
      <c r="A76" s="1" t="str">
        <f>INDEX(Data!B$21:B$220,Graph!M76)</f>
        <v>Poland</v>
      </c>
      <c r="B76" s="1">
        <f t="shared" si="10"/>
        <v>176.53883478051935</v>
      </c>
      <c r="C76" s="1">
        <f t="shared" si="11"/>
        <v>488.33500000000004</v>
      </c>
      <c r="D76" s="1">
        <f t="shared" si="12"/>
        <v>507.63500000000005</v>
      </c>
      <c r="E76" s="1">
        <f t="shared" si="13"/>
        <v>176538043.18384212</v>
      </c>
      <c r="F76" s="1">
        <f t="shared" si="8"/>
        <v>32</v>
      </c>
      <c r="G76" s="3">
        <f t="shared" si="9"/>
        <v>488.33500000000004</v>
      </c>
      <c r="H76" s="1">
        <f>INDEX(Data!F$21:F$220,Graph!M76)</f>
        <v>176.53883478051935</v>
      </c>
      <c r="I76" s="1">
        <f>INDEX(Data!G$21:G$220,Graph!M76)</f>
        <v>38.6</v>
      </c>
      <c r="J76">
        <f t="shared" si="14"/>
        <v>19.3</v>
      </c>
      <c r="K76" s="1">
        <f t="shared" si="15"/>
        <v>-0.4173000442093553</v>
      </c>
      <c r="L76">
        <v>9</v>
      </c>
      <c r="M76">
        <v>37</v>
      </c>
    </row>
    <row r="77" spans="1:13" ht="12.75">
      <c r="A77" s="1" t="str">
        <f>INDEX(Data!B$21:B$220,Graph!M77)</f>
        <v>Argentina</v>
      </c>
      <c r="B77" s="1">
        <f t="shared" si="10"/>
        <v>331.2599080110046</v>
      </c>
      <c r="C77" s="1">
        <f t="shared" si="11"/>
        <v>3175.64</v>
      </c>
      <c r="D77" s="1">
        <f t="shared" si="12"/>
        <v>3194.64</v>
      </c>
      <c r="E77" s="1">
        <f t="shared" si="13"/>
        <v>331259040.0877202</v>
      </c>
      <c r="F77" s="1">
        <f t="shared" si="8"/>
        <v>100</v>
      </c>
      <c r="G77" s="3">
        <f t="shared" si="9"/>
        <v>3175.64</v>
      </c>
      <c r="H77" s="1">
        <f>INDEX(Data!F$21:F$220,Graph!M77)</f>
        <v>331.2599080110046</v>
      </c>
      <c r="I77" s="1">
        <f>INDEX(Data!G$21:G$220,Graph!M77)</f>
        <v>38</v>
      </c>
      <c r="J77">
        <f t="shared" si="14"/>
        <v>19</v>
      </c>
      <c r="K77" s="1">
        <f t="shared" si="15"/>
        <v>-1.1882847229544495</v>
      </c>
      <c r="L77">
        <v>8</v>
      </c>
      <c r="M77">
        <v>34</v>
      </c>
    </row>
    <row r="78" spans="1:13" ht="12.75">
      <c r="A78" s="1" t="str">
        <f>INDEX(Data!B$21:B$220,Graph!M78)</f>
        <v>United Republic Tanzania</v>
      </c>
      <c r="B78" s="1">
        <f t="shared" si="10"/>
        <v>1853.9805493378615</v>
      </c>
      <c r="C78" s="1">
        <f t="shared" si="11"/>
        <v>6010.074999999997</v>
      </c>
      <c r="D78" s="1">
        <f t="shared" si="12"/>
        <v>6028.224999999997</v>
      </c>
      <c r="E78" s="1">
        <f t="shared" si="13"/>
        <v>1853980167.8153749</v>
      </c>
      <c r="F78" s="1">
        <f t="shared" si="8"/>
        <v>182</v>
      </c>
      <c r="G78" s="3">
        <f t="shared" si="9"/>
        <v>6010.074999999997</v>
      </c>
      <c r="H78" s="1">
        <f>INDEX(Data!F$21:F$220,Graph!M78)</f>
        <v>1853.9805493378615</v>
      </c>
      <c r="I78" s="1">
        <f>INDEX(Data!G$21:G$220,Graph!M78)</f>
        <v>36.3</v>
      </c>
      <c r="J78">
        <f t="shared" si="14"/>
        <v>18.15</v>
      </c>
      <c r="K78" s="1">
        <f t="shared" si="15"/>
        <v>-169.59141042837905</v>
      </c>
      <c r="L78">
        <v>2</v>
      </c>
      <c r="M78">
        <v>162</v>
      </c>
    </row>
    <row r="79" spans="1:13" ht="12.75">
      <c r="A79" s="1" t="str">
        <f>INDEX(Data!B$21:B$220,Graph!M79)</f>
        <v>Sudan</v>
      </c>
      <c r="B79" s="1">
        <f t="shared" si="10"/>
        <v>267.24370502913325</v>
      </c>
      <c r="C79" s="1">
        <f t="shared" si="11"/>
        <v>2729.1220000000003</v>
      </c>
      <c r="D79" s="1">
        <f t="shared" si="12"/>
        <v>2745.572</v>
      </c>
      <c r="E79" s="1">
        <f t="shared" si="13"/>
        <v>267243144.2706841</v>
      </c>
      <c r="F79" s="1">
        <f aca="true" t="shared" si="16" ref="F79:F110">RANK(E79,E$47:E$246,1)</f>
        <v>69</v>
      </c>
      <c r="G79" s="3">
        <f aca="true" t="shared" si="17" ref="G79:G110">C79</f>
        <v>2729.1220000000003</v>
      </c>
      <c r="H79" s="1">
        <f>INDEX(Data!F$21:F$220,Graph!M79)</f>
        <v>267.24370502913325</v>
      </c>
      <c r="I79" s="1">
        <f>INDEX(Data!G$21:G$220,Graph!M79)</f>
        <v>32.9</v>
      </c>
      <c r="J79">
        <f t="shared" si="14"/>
        <v>16.45</v>
      </c>
      <c r="K79" s="1">
        <f t="shared" si="15"/>
        <v>-5.949432305538096</v>
      </c>
      <c r="L79">
        <v>3</v>
      </c>
      <c r="M79">
        <v>139</v>
      </c>
    </row>
    <row r="80" spans="1:13" ht="12.75">
      <c r="A80" s="1" t="str">
        <f>INDEX(Data!B$21:B$220,Graph!M80)</f>
        <v>Kenya</v>
      </c>
      <c r="B80" s="1">
        <f t="shared" si="10"/>
        <v>1177.2972585653586</v>
      </c>
      <c r="C80" s="1">
        <f t="shared" si="11"/>
        <v>5664.2019999999975</v>
      </c>
      <c r="D80" s="1">
        <f t="shared" si="12"/>
        <v>5679.9519999999975</v>
      </c>
      <c r="E80" s="1">
        <f t="shared" si="13"/>
        <v>1177297153.0463996</v>
      </c>
      <c r="F80" s="1">
        <f t="shared" si="16"/>
        <v>166</v>
      </c>
      <c r="G80" s="3">
        <f t="shared" si="17"/>
        <v>5664.2019999999975</v>
      </c>
      <c r="H80" s="1">
        <f>INDEX(Data!F$21:F$220,Graph!M80)</f>
        <v>1177.2972585653586</v>
      </c>
      <c r="I80" s="1">
        <f>INDEX(Data!G$21:G$220,Graph!M80)</f>
        <v>31.5</v>
      </c>
      <c r="J80">
        <f t="shared" si="14"/>
        <v>15.75</v>
      </c>
      <c r="K80" s="1">
        <f t="shared" si="15"/>
        <v>-55.53813799625004</v>
      </c>
      <c r="L80">
        <v>2</v>
      </c>
      <c r="M80">
        <v>148</v>
      </c>
    </row>
    <row r="81" spans="1:13" ht="12.75">
      <c r="A81" s="1" t="str">
        <f>INDEX(Data!B$21:B$220,Graph!M81)</f>
        <v>Algeria</v>
      </c>
      <c r="B81" s="1">
        <f t="shared" si="10"/>
        <v>442.49624831606</v>
      </c>
      <c r="C81" s="1">
        <f t="shared" si="11"/>
        <v>3430.7389999999996</v>
      </c>
      <c r="D81" s="1">
        <f t="shared" si="12"/>
        <v>3446.3889999999997</v>
      </c>
      <c r="E81" s="1">
        <f t="shared" si="13"/>
        <v>442496113.014359</v>
      </c>
      <c r="F81" s="1">
        <f t="shared" si="16"/>
        <v>116</v>
      </c>
      <c r="G81" s="3">
        <f t="shared" si="17"/>
        <v>3430.7389999999996</v>
      </c>
      <c r="H81" s="1">
        <f>INDEX(Data!F$21:F$220,Graph!M81)</f>
        <v>442.49624831606</v>
      </c>
      <c r="I81" s="1">
        <f>INDEX(Data!G$21:G$220,Graph!M81)</f>
        <v>31.3</v>
      </c>
      <c r="J81">
        <f t="shared" si="14"/>
        <v>15.65</v>
      </c>
      <c r="K81" s="1">
        <f t="shared" si="15"/>
        <v>-1.2840165626604971</v>
      </c>
      <c r="L81">
        <v>3</v>
      </c>
      <c r="M81">
        <v>108</v>
      </c>
    </row>
    <row r="82" spans="1:13" ht="12.75">
      <c r="A82" s="1" t="str">
        <f>INDEX(Data!B$21:B$220,Graph!M82)</f>
        <v>Canada</v>
      </c>
      <c r="B82" s="1">
        <f t="shared" si="10"/>
        <v>183.22241611815647</v>
      </c>
      <c r="C82" s="1">
        <f t="shared" si="11"/>
        <v>523.7850000000001</v>
      </c>
      <c r="D82" s="1">
        <f t="shared" si="12"/>
        <v>539.4350000000001</v>
      </c>
      <c r="E82" s="1">
        <f t="shared" si="13"/>
        <v>183222009.01435903</v>
      </c>
      <c r="F82" s="1">
        <f t="shared" si="16"/>
        <v>34</v>
      </c>
      <c r="G82" s="3">
        <f t="shared" si="17"/>
        <v>523.7850000000001</v>
      </c>
      <c r="H82" s="1">
        <f>INDEX(Data!F$21:F$220,Graph!M82)</f>
        <v>183.22241611815647</v>
      </c>
      <c r="I82" s="1">
        <f>INDEX(Data!G$21:G$220,Graph!M82)</f>
        <v>31.3</v>
      </c>
      <c r="J82">
        <f t="shared" si="14"/>
        <v>15.65</v>
      </c>
      <c r="K82" s="1">
        <f t="shared" si="15"/>
        <v>-0.10002863807639528</v>
      </c>
      <c r="L82">
        <v>10</v>
      </c>
      <c r="M82">
        <v>4</v>
      </c>
    </row>
    <row r="83" spans="1:13" ht="12.75">
      <c r="A83" s="1" t="str">
        <f>INDEX(Data!B$21:B$220,Graph!M83)</f>
        <v>Morocco</v>
      </c>
      <c r="B83" s="1">
        <f t="shared" si="10"/>
        <v>301.3386668067762</v>
      </c>
      <c r="C83" s="1">
        <f t="shared" si="11"/>
        <v>3036.622</v>
      </c>
      <c r="D83" s="1">
        <f t="shared" si="12"/>
        <v>3051.672</v>
      </c>
      <c r="E83" s="1">
        <f t="shared" si="13"/>
        <v>301338129.82211524</v>
      </c>
      <c r="F83" s="1">
        <f t="shared" si="16"/>
        <v>83</v>
      </c>
      <c r="G83" s="3">
        <f t="shared" si="17"/>
        <v>3036.622</v>
      </c>
      <c r="H83" s="1">
        <f>INDEX(Data!F$21:F$220,Graph!M83)</f>
        <v>301.3386668067762</v>
      </c>
      <c r="I83" s="1">
        <f>INDEX(Data!G$21:G$220,Graph!M83)</f>
        <v>30.1</v>
      </c>
      <c r="J83">
        <f t="shared" si="14"/>
        <v>15.05</v>
      </c>
      <c r="K83" s="1">
        <f t="shared" si="15"/>
        <v>-0.36411550596164943</v>
      </c>
      <c r="L83">
        <v>3</v>
      </c>
      <c r="M83">
        <v>125</v>
      </c>
    </row>
    <row r="84" spans="1:13" ht="12.75">
      <c r="A84" s="1" t="str">
        <f>INDEX(Data!B$21:B$220,Graph!M84)</f>
        <v>Peru</v>
      </c>
      <c r="B84" s="1">
        <f t="shared" si="10"/>
        <v>756.4088051230839</v>
      </c>
      <c r="C84" s="1">
        <f t="shared" si="11"/>
        <v>4040.4009999999994</v>
      </c>
      <c r="D84" s="1">
        <f t="shared" si="12"/>
        <v>4053.8009999999995</v>
      </c>
      <c r="E84" s="1">
        <f t="shared" si="13"/>
        <v>756408089.2934448</v>
      </c>
      <c r="F84" s="1">
        <f t="shared" si="16"/>
        <v>146</v>
      </c>
      <c r="G84" s="3">
        <f t="shared" si="17"/>
        <v>4040.4009999999994</v>
      </c>
      <c r="H84" s="1">
        <f>INDEX(Data!F$21:F$220,Graph!M84)</f>
        <v>756.4088051230839</v>
      </c>
      <c r="I84" s="1">
        <f>INDEX(Data!G$21:G$220,Graph!M84)</f>
        <v>26.8</v>
      </c>
      <c r="J84">
        <f t="shared" si="14"/>
        <v>13.4</v>
      </c>
      <c r="K84" s="1">
        <f t="shared" si="15"/>
        <v>-19.44864608978412</v>
      </c>
      <c r="L84">
        <v>8</v>
      </c>
      <c r="M84">
        <v>85</v>
      </c>
    </row>
    <row r="85" spans="1:13" ht="12.75">
      <c r="A85" s="1" t="str">
        <f>INDEX(Data!B$21:B$220,Graph!M85)</f>
        <v>Uzbekistan</v>
      </c>
      <c r="B85" s="1">
        <f t="shared" si="10"/>
        <v>424.90278337537376</v>
      </c>
      <c r="C85" s="1">
        <f t="shared" si="11"/>
        <v>3395.8389999999995</v>
      </c>
      <c r="D85" s="1">
        <f t="shared" si="12"/>
        <v>3408.6889999999994</v>
      </c>
      <c r="E85" s="1">
        <f t="shared" si="13"/>
        <v>424902111.1172213</v>
      </c>
      <c r="F85" s="1">
        <f t="shared" si="16"/>
        <v>114</v>
      </c>
      <c r="G85" s="3">
        <f t="shared" si="17"/>
        <v>3395.8389999999995</v>
      </c>
      <c r="H85" s="1">
        <f>INDEX(Data!F$21:F$220,Graph!M85)</f>
        <v>424.90278337537376</v>
      </c>
      <c r="I85" s="1">
        <f>INDEX(Data!G$21:G$220,Graph!M85)</f>
        <v>25.7</v>
      </c>
      <c r="J85">
        <f t="shared" si="14"/>
        <v>12.85</v>
      </c>
      <c r="K85" s="1">
        <f t="shared" si="15"/>
        <v>-3.117304505989466</v>
      </c>
      <c r="L85">
        <v>6</v>
      </c>
      <c r="M85">
        <v>107</v>
      </c>
    </row>
    <row r="86" spans="1:13" ht="12.75">
      <c r="A86" s="1" t="str">
        <f>INDEX(Data!B$21:B$220,Graph!M86)</f>
        <v>Venezuela</v>
      </c>
      <c r="B86" s="1">
        <f t="shared" si="10"/>
        <v>92.58663317766181</v>
      </c>
      <c r="C86" s="1">
        <f t="shared" si="11"/>
        <v>42.5</v>
      </c>
      <c r="D86" s="1">
        <f t="shared" si="12"/>
        <v>55.1</v>
      </c>
      <c r="E86" s="1">
        <f t="shared" si="13"/>
        <v>92586072.03711972</v>
      </c>
      <c r="F86" s="1">
        <f t="shared" si="16"/>
        <v>9</v>
      </c>
      <c r="G86" s="3">
        <f t="shared" si="17"/>
        <v>42.5</v>
      </c>
      <c r="H86" s="1">
        <f>INDEX(Data!F$21:F$220,Graph!M86)</f>
        <v>92.58663317766181</v>
      </c>
      <c r="I86" s="1">
        <f>INDEX(Data!G$21:G$220,Graph!M86)</f>
        <v>25.2</v>
      </c>
      <c r="J86">
        <f t="shared" si="14"/>
        <v>12.6</v>
      </c>
      <c r="K86" s="1">
        <f t="shared" si="15"/>
        <v>-5.1432341535154364</v>
      </c>
      <c r="L86">
        <v>8</v>
      </c>
      <c r="M86">
        <v>68</v>
      </c>
    </row>
    <row r="87" spans="1:13" ht="12.75">
      <c r="A87" s="1" t="str">
        <f>INDEX(Data!B$21:B$220,Graph!M87)</f>
        <v>Uganda</v>
      </c>
      <c r="B87" s="1">
        <f t="shared" si="10"/>
        <v>1591.8593029538652</v>
      </c>
      <c r="C87" s="1">
        <f t="shared" si="11"/>
        <v>5750.124999999998</v>
      </c>
      <c r="D87" s="1">
        <f t="shared" si="12"/>
        <v>5762.624999999998</v>
      </c>
      <c r="E87" s="1">
        <f t="shared" si="13"/>
        <v>1591859150.0050793</v>
      </c>
      <c r="F87" s="1">
        <f t="shared" si="16"/>
        <v>174</v>
      </c>
      <c r="G87" s="3">
        <f t="shared" si="17"/>
        <v>5750.124999999998</v>
      </c>
      <c r="H87" s="1">
        <f>INDEX(Data!F$21:F$220,Graph!M87)</f>
        <v>1591.8593029538652</v>
      </c>
      <c r="I87" s="1">
        <f>INDEX(Data!G$21:G$220,Graph!M87)</f>
        <v>25</v>
      </c>
      <c r="J87">
        <f t="shared" si="14"/>
        <v>12.5</v>
      </c>
      <c r="K87" s="1">
        <f t="shared" si="15"/>
        <v>-36.37365441295037</v>
      </c>
      <c r="L87">
        <v>2</v>
      </c>
      <c r="M87">
        <v>146</v>
      </c>
    </row>
    <row r="88" spans="1:13" ht="12.75">
      <c r="A88" s="1" t="str">
        <f>INDEX(Data!B$21:B$220,Graph!M88)</f>
        <v>Nepal</v>
      </c>
      <c r="B88" s="1">
        <f t="shared" si="10"/>
        <v>967.7839738273233</v>
      </c>
      <c r="C88" s="1">
        <f t="shared" si="11"/>
        <v>4300.710999999998</v>
      </c>
      <c r="D88" s="1">
        <f t="shared" si="12"/>
        <v>4313.010999999999</v>
      </c>
      <c r="E88" s="1">
        <f t="shared" si="13"/>
        <v>967783143.9409977</v>
      </c>
      <c r="F88" s="1">
        <f t="shared" si="16"/>
        <v>159</v>
      </c>
      <c r="G88" s="3">
        <f t="shared" si="17"/>
        <v>4300.710999999998</v>
      </c>
      <c r="H88" s="1">
        <f>INDEX(Data!F$21:F$220,Graph!M88)</f>
        <v>967.7839738273233</v>
      </c>
      <c r="I88" s="1">
        <f>INDEX(Data!G$21:G$220,Graph!M88)</f>
        <v>24.6</v>
      </c>
      <c r="J88">
        <f t="shared" si="14"/>
        <v>12.3</v>
      </c>
      <c r="K88" s="1">
        <f t="shared" si="15"/>
        <v>-41.908478898235444</v>
      </c>
      <c r="L88">
        <v>4</v>
      </c>
      <c r="M88">
        <v>140</v>
      </c>
    </row>
    <row r="89" spans="1:13" ht="12.75">
      <c r="A89" s="1" t="str">
        <f>INDEX(Data!B$21:B$220,Graph!M89)</f>
        <v>Iraq</v>
      </c>
      <c r="B89" s="1">
        <f t="shared" si="10"/>
        <v>914.8348397846769</v>
      </c>
      <c r="C89" s="1">
        <f t="shared" si="11"/>
        <v>4267.955999999999</v>
      </c>
      <c r="D89" s="1">
        <f t="shared" si="12"/>
        <v>4280.210999999999</v>
      </c>
      <c r="E89" s="1">
        <f t="shared" si="13"/>
        <v>914834187.9265795</v>
      </c>
      <c r="F89" s="1">
        <f t="shared" si="16"/>
        <v>157</v>
      </c>
      <c r="G89" s="3">
        <f t="shared" si="17"/>
        <v>4267.955999999999</v>
      </c>
      <c r="H89" s="1">
        <f>INDEX(Data!F$21:F$220,Graph!M89)</f>
        <v>914.8348397846769</v>
      </c>
      <c r="I89" s="1">
        <f>INDEX(Data!G$21:G$220,Graph!M89)</f>
        <v>24.51</v>
      </c>
      <c r="J89">
        <f t="shared" si="14"/>
        <v>12.255</v>
      </c>
      <c r="K89" s="1">
        <f t="shared" si="15"/>
        <v>-50.99004268857834</v>
      </c>
      <c r="L89">
        <v>6</v>
      </c>
      <c r="M89">
        <v>184</v>
      </c>
    </row>
    <row r="90" spans="1:13" ht="12.75">
      <c r="A90" s="1" t="str">
        <f>INDEX(Data!B$21:B$220,Graph!M90)</f>
        <v>Malaysia</v>
      </c>
      <c r="B90" s="1">
        <f t="shared" si="10"/>
        <v>289.46894490411347</v>
      </c>
      <c r="C90" s="1">
        <f t="shared" si="11"/>
        <v>2814.372</v>
      </c>
      <c r="D90" s="1">
        <f t="shared" si="12"/>
        <v>2826.372</v>
      </c>
      <c r="E90" s="1">
        <f t="shared" si="13"/>
        <v>289468062.8448759</v>
      </c>
      <c r="F90" s="1">
        <f t="shared" si="16"/>
        <v>80</v>
      </c>
      <c r="G90" s="3">
        <f t="shared" si="17"/>
        <v>2814.372</v>
      </c>
      <c r="H90" s="1">
        <f>INDEX(Data!F$21:F$220,Graph!M90)</f>
        <v>289.46894490411347</v>
      </c>
      <c r="I90" s="1">
        <f>INDEX(Data!G$21:G$220,Graph!M90)</f>
        <v>24</v>
      </c>
      <c r="J90">
        <f t="shared" si="14"/>
        <v>12</v>
      </c>
      <c r="K90" s="1">
        <f t="shared" si="15"/>
        <v>-3.9757521382218215</v>
      </c>
      <c r="L90">
        <v>5</v>
      </c>
      <c r="M90">
        <v>59</v>
      </c>
    </row>
    <row r="91" spans="1:13" ht="12.75">
      <c r="A91" s="1" t="str">
        <f>INDEX(Data!B$21:B$220,Graph!M91)</f>
        <v>Saudi Arabia</v>
      </c>
      <c r="B91" s="1">
        <f t="shared" si="10"/>
        <v>252.6501747253481</v>
      </c>
      <c r="C91" s="1">
        <f t="shared" si="11"/>
        <v>2638.0040000000004</v>
      </c>
      <c r="D91" s="1">
        <f t="shared" si="12"/>
        <v>2649.7540000000004</v>
      </c>
      <c r="E91" s="1">
        <f t="shared" si="13"/>
        <v>252650080.76477432</v>
      </c>
      <c r="F91" s="1">
        <f t="shared" si="16"/>
        <v>65</v>
      </c>
      <c r="G91" s="3">
        <f t="shared" si="17"/>
        <v>2638.0040000000004</v>
      </c>
      <c r="H91" s="1">
        <f>INDEX(Data!F$21:F$220,Graph!M91)</f>
        <v>252.6501747253481</v>
      </c>
      <c r="I91" s="1">
        <f>INDEX(Data!G$21:G$220,Graph!M91)</f>
        <v>23.5</v>
      </c>
      <c r="J91">
        <f t="shared" si="14"/>
        <v>11.75</v>
      </c>
      <c r="K91" s="1">
        <f t="shared" si="15"/>
        <v>-1.4139402260508973</v>
      </c>
      <c r="L91">
        <v>6</v>
      </c>
      <c r="M91">
        <v>77</v>
      </c>
    </row>
    <row r="92" spans="1:13" ht="12.75">
      <c r="A92" s="1" t="str">
        <f>INDEX(Data!B$21:B$220,Graph!M92)</f>
        <v>Afghanistan</v>
      </c>
      <c r="B92" s="1">
        <f t="shared" si="10"/>
        <v>2438.9811090521907</v>
      </c>
      <c r="C92" s="1">
        <f t="shared" si="11"/>
        <v>6138.969999999997</v>
      </c>
      <c r="D92" s="1">
        <f t="shared" si="12"/>
        <v>6150.434999999997</v>
      </c>
      <c r="E92" s="1">
        <f t="shared" si="13"/>
        <v>2438981181.6734586</v>
      </c>
      <c r="F92" s="1">
        <f t="shared" si="16"/>
        <v>190</v>
      </c>
      <c r="G92" s="3">
        <f t="shared" si="17"/>
        <v>6138.969999999997</v>
      </c>
      <c r="H92" s="1">
        <f>INDEX(Data!F$21:F$220,Graph!M92)</f>
        <v>2438.9811090521907</v>
      </c>
      <c r="I92" s="1">
        <f>INDEX(Data!G$21:G$220,Graph!M92)</f>
        <v>22.93</v>
      </c>
      <c r="J92">
        <f t="shared" si="14"/>
        <v>11.465</v>
      </c>
      <c r="K92" s="1">
        <f t="shared" si="15"/>
        <v>-5.40455600244195</v>
      </c>
      <c r="L92">
        <v>6</v>
      </c>
      <c r="M92">
        <v>178</v>
      </c>
    </row>
    <row r="93" spans="1:13" ht="12.75">
      <c r="A93" s="1" t="str">
        <f>INDEX(Data!B$21:B$220,Graph!M93)</f>
        <v>Democratic PR of Korea</v>
      </c>
      <c r="B93" s="1">
        <f t="shared" si="10"/>
        <v>1009.6924527255587</v>
      </c>
      <c r="C93" s="1">
        <f t="shared" si="11"/>
        <v>4324.281499999998</v>
      </c>
      <c r="D93" s="1">
        <f t="shared" si="12"/>
        <v>4335.551999999998</v>
      </c>
      <c r="E93" s="1">
        <f t="shared" si="13"/>
        <v>1009692184.6111395</v>
      </c>
      <c r="F93" s="1">
        <f t="shared" si="16"/>
        <v>160</v>
      </c>
      <c r="G93" s="3">
        <f t="shared" si="17"/>
        <v>4324.281499999998</v>
      </c>
      <c r="H93" s="1">
        <f>INDEX(Data!F$21:F$220,Graph!M93)</f>
        <v>1009.6924527255587</v>
      </c>
      <c r="I93" s="1">
        <f>INDEX(Data!G$21:G$220,Graph!M93)</f>
        <v>22.541</v>
      </c>
      <c r="J93">
        <f t="shared" si="14"/>
        <v>11.2705</v>
      </c>
      <c r="K93" s="1">
        <f t="shared" si="15"/>
        <v>-45.86945475860102</v>
      </c>
      <c r="L93">
        <v>7</v>
      </c>
      <c r="M93">
        <v>181</v>
      </c>
    </row>
    <row r="94" spans="1:13" ht="12.75">
      <c r="A94" s="1" t="str">
        <f>INDEX(Data!B$21:B$220,Graph!M94)</f>
        <v>Romania</v>
      </c>
      <c r="B94" s="1">
        <f t="shared" si="10"/>
        <v>284.4041668099765</v>
      </c>
      <c r="C94" s="1">
        <f t="shared" si="11"/>
        <v>2788.672</v>
      </c>
      <c r="D94" s="1">
        <f t="shared" si="12"/>
        <v>2799.872</v>
      </c>
      <c r="E94" s="1">
        <f t="shared" si="13"/>
        <v>284404072.58855087</v>
      </c>
      <c r="F94" s="1">
        <f t="shared" si="16"/>
        <v>76</v>
      </c>
      <c r="G94" s="3">
        <f t="shared" si="17"/>
        <v>2788.672</v>
      </c>
      <c r="H94" s="1">
        <f>INDEX(Data!F$21:F$220,Graph!M94)</f>
        <v>284.4041668099765</v>
      </c>
      <c r="I94" s="1">
        <f>INDEX(Data!G$21:G$220,Graph!M94)</f>
        <v>22.4</v>
      </c>
      <c r="J94">
        <f t="shared" si="14"/>
        <v>11.2</v>
      </c>
      <c r="K94" s="1">
        <f t="shared" si="15"/>
        <v>-1.7545159803344745</v>
      </c>
      <c r="L94">
        <v>9</v>
      </c>
      <c r="M94">
        <v>69</v>
      </c>
    </row>
    <row r="95" spans="1:13" ht="12.75">
      <c r="A95" s="1" t="str">
        <f>INDEX(Data!B$21:B$220,Graph!M95)</f>
        <v>Taiwan</v>
      </c>
      <c r="B95" s="1">
        <f t="shared" si="10"/>
        <v>216.5721735026854</v>
      </c>
      <c r="C95" s="1">
        <f t="shared" si="11"/>
        <v>2304.1540000000005</v>
      </c>
      <c r="D95" s="1">
        <f t="shared" si="12"/>
        <v>2314.6540000000005</v>
      </c>
      <c r="E95" s="1">
        <f t="shared" si="13"/>
        <v>216572201.36426643</v>
      </c>
      <c r="F95" s="1">
        <f t="shared" si="16"/>
        <v>49</v>
      </c>
      <c r="G95" s="3">
        <f t="shared" si="17"/>
        <v>2304.1540000000005</v>
      </c>
      <c r="H95" s="1">
        <f>INDEX(Data!F$21:F$220,Graph!M95)</f>
        <v>216.5721735026854</v>
      </c>
      <c r="I95" s="1">
        <f>INDEX(Data!G$21:G$220,Graph!M95)</f>
        <v>21</v>
      </c>
      <c r="J95">
        <f t="shared" si="14"/>
        <v>10.5</v>
      </c>
      <c r="K95" s="1">
        <f t="shared" si="15"/>
        <v>-0.2314495004694379</v>
      </c>
      <c r="L95">
        <v>7</v>
      </c>
      <c r="M95">
        <v>198</v>
      </c>
    </row>
    <row r="96" spans="1:13" ht="12.75">
      <c r="A96" s="1" t="str">
        <f>INDEX(Data!B$21:B$220,Graph!M96)</f>
        <v>Ghana</v>
      </c>
      <c r="B96" s="1">
        <f t="shared" si="10"/>
        <v>811.0375498077543</v>
      </c>
      <c r="C96" s="1">
        <f t="shared" si="11"/>
        <v>4079.6509999999994</v>
      </c>
      <c r="D96" s="1">
        <f t="shared" si="12"/>
        <v>4089.9009999999994</v>
      </c>
      <c r="E96" s="1">
        <f t="shared" si="13"/>
        <v>811037134.2841648</v>
      </c>
      <c r="F96" s="1">
        <f t="shared" si="16"/>
        <v>150</v>
      </c>
      <c r="G96" s="3">
        <f t="shared" si="17"/>
        <v>4079.6509999999994</v>
      </c>
      <c r="H96" s="1">
        <f>INDEX(Data!F$21:F$220,Graph!M96)</f>
        <v>811.0375498077543</v>
      </c>
      <c r="I96" s="1">
        <f>INDEX(Data!G$21:G$220,Graph!M96)</f>
        <v>20.5</v>
      </c>
      <c r="J96">
        <f t="shared" si="14"/>
        <v>10.25</v>
      </c>
      <c r="K96" s="1">
        <f t="shared" si="15"/>
        <v>-15.37354916312404</v>
      </c>
      <c r="L96">
        <v>3</v>
      </c>
      <c r="M96">
        <v>131</v>
      </c>
    </row>
    <row r="97" spans="1:13" ht="12.75">
      <c r="A97" s="1" t="str">
        <f>INDEX(Data!B$21:B$220,Graph!M97)</f>
        <v>Australia</v>
      </c>
      <c r="B97" s="1">
        <f t="shared" si="10"/>
        <v>142.1621820756899</v>
      </c>
      <c r="C97" s="1">
        <f t="shared" si="11"/>
        <v>291.1850000000001</v>
      </c>
      <c r="D97" s="1">
        <f t="shared" si="12"/>
        <v>300.9350000000001</v>
      </c>
      <c r="E97" s="1">
        <f t="shared" si="13"/>
        <v>142162006.1239617</v>
      </c>
      <c r="F97" s="1">
        <f t="shared" si="16"/>
        <v>23</v>
      </c>
      <c r="G97" s="3">
        <f t="shared" si="17"/>
        <v>291.1850000000001</v>
      </c>
      <c r="H97" s="1">
        <f>INDEX(Data!F$21:F$220,Graph!M97)</f>
        <v>142.1621820756899</v>
      </c>
      <c r="I97" s="1">
        <f>INDEX(Data!G$21:G$220,Graph!M97)</f>
        <v>19.5</v>
      </c>
      <c r="J97">
        <f t="shared" si="14"/>
        <v>9.75</v>
      </c>
      <c r="K97" s="1">
        <f t="shared" si="15"/>
        <v>-10.25913896584396</v>
      </c>
      <c r="L97">
        <v>5</v>
      </c>
      <c r="M97">
        <v>3</v>
      </c>
    </row>
    <row r="98" spans="1:13" ht="12.75">
      <c r="A98" s="1" t="str">
        <f>INDEX(Data!B$21:B$220,Graph!M98)</f>
        <v>Yemen</v>
      </c>
      <c r="B98" s="1">
        <f t="shared" si="10"/>
        <v>1258.21614230769</v>
      </c>
      <c r="C98" s="1">
        <f t="shared" si="11"/>
        <v>5690.7019999999975</v>
      </c>
      <c r="D98" s="1">
        <f t="shared" si="12"/>
        <v>5700.351999999997</v>
      </c>
      <c r="E98" s="1">
        <f t="shared" si="13"/>
        <v>1258216152.091921</v>
      </c>
      <c r="F98" s="1">
        <f t="shared" si="16"/>
        <v>168</v>
      </c>
      <c r="G98" s="3">
        <f t="shared" si="17"/>
        <v>5690.7019999999975</v>
      </c>
      <c r="H98" s="1">
        <f>INDEX(Data!F$21:F$220,Graph!M98)</f>
        <v>1258.21614230769</v>
      </c>
      <c r="I98" s="1">
        <f>INDEX(Data!G$21:G$220,Graph!M98)</f>
        <v>19.3</v>
      </c>
      <c r="J98">
        <f t="shared" si="14"/>
        <v>9.65</v>
      </c>
      <c r="K98" s="1">
        <f t="shared" si="15"/>
        <v>-39.560400203822155</v>
      </c>
      <c r="L98">
        <v>6</v>
      </c>
      <c r="M98">
        <v>149</v>
      </c>
    </row>
    <row r="99" spans="1:13" ht="12.75">
      <c r="A99" s="1" t="str">
        <f>INDEX(Data!B$21:B$220,Graph!M99)</f>
        <v>Sri Lanka</v>
      </c>
      <c r="B99" s="1">
        <f t="shared" si="10"/>
        <v>295.31716278796745</v>
      </c>
      <c r="C99" s="1">
        <f t="shared" si="11"/>
        <v>3012.122</v>
      </c>
      <c r="D99" s="1">
        <f t="shared" si="12"/>
        <v>3021.5719999999997</v>
      </c>
      <c r="E99" s="1">
        <f t="shared" si="13"/>
        <v>295317099.0278398</v>
      </c>
      <c r="F99" s="1">
        <f t="shared" si="16"/>
        <v>82</v>
      </c>
      <c r="G99" s="3">
        <f t="shared" si="17"/>
        <v>3012.122</v>
      </c>
      <c r="H99" s="1">
        <f>INDEX(Data!F$21:F$220,Graph!M99)</f>
        <v>295.31716278796745</v>
      </c>
      <c r="I99" s="1">
        <f>INDEX(Data!G$21:G$220,Graph!M99)</f>
        <v>18.9</v>
      </c>
      <c r="J99">
        <f t="shared" si="14"/>
        <v>9.45</v>
      </c>
      <c r="K99" s="1">
        <f t="shared" si="15"/>
        <v>-6.021504018808741</v>
      </c>
      <c r="L99">
        <v>4</v>
      </c>
      <c r="M99">
        <v>96</v>
      </c>
    </row>
    <row r="100" spans="1:13" ht="12.75">
      <c r="A100" s="1" t="str">
        <f>INDEX(Data!B$21:B$220,Graph!M100)</f>
        <v>Mozambique</v>
      </c>
      <c r="B100" s="1">
        <f t="shared" si="10"/>
        <v>1520.4456334043796</v>
      </c>
      <c r="C100" s="1">
        <f t="shared" si="11"/>
        <v>5728.374999999998</v>
      </c>
      <c r="D100" s="1">
        <f t="shared" si="12"/>
        <v>5737.624999999998</v>
      </c>
      <c r="E100" s="1">
        <f t="shared" si="13"/>
        <v>1520445173.9637585</v>
      </c>
      <c r="F100" s="1">
        <f t="shared" si="16"/>
        <v>173</v>
      </c>
      <c r="G100" s="3">
        <f t="shared" si="17"/>
        <v>5728.374999999998</v>
      </c>
      <c r="H100" s="1">
        <f>INDEX(Data!F$21:F$220,Graph!M100)</f>
        <v>1520.4456334043796</v>
      </c>
      <c r="I100" s="1">
        <f>INDEX(Data!G$21:G$220,Graph!M100)</f>
        <v>18.5</v>
      </c>
      <c r="J100">
        <f t="shared" si="14"/>
        <v>9.25</v>
      </c>
      <c r="K100" s="1">
        <f t="shared" si="15"/>
        <v>-71.41366954948558</v>
      </c>
      <c r="L100">
        <v>2</v>
      </c>
      <c r="M100">
        <v>171</v>
      </c>
    </row>
    <row r="101" spans="1:13" ht="12.75">
      <c r="A101" s="1" t="str">
        <f>INDEX(Data!B$21:B$220,Graph!M101)</f>
        <v>Syrian Arab Republic</v>
      </c>
      <c r="B101" s="1">
        <f t="shared" si="10"/>
        <v>115.72226233592137</v>
      </c>
      <c r="C101" s="1">
        <f t="shared" si="11"/>
        <v>201.00000000000003</v>
      </c>
      <c r="D101" s="1">
        <f t="shared" si="12"/>
        <v>209.70000000000002</v>
      </c>
      <c r="E101" s="1">
        <f t="shared" si="13"/>
        <v>115722108.78753504</v>
      </c>
      <c r="F101" s="1">
        <f t="shared" si="16"/>
        <v>16</v>
      </c>
      <c r="G101" s="3">
        <f t="shared" si="17"/>
        <v>201.00000000000003</v>
      </c>
      <c r="H101" s="1">
        <f>INDEX(Data!F$21:F$220,Graph!M101)</f>
        <v>115.72226233592137</v>
      </c>
      <c r="I101" s="1">
        <f>INDEX(Data!G$21:G$220,Graph!M101)</f>
        <v>17.4</v>
      </c>
      <c r="J101">
        <f t="shared" si="14"/>
        <v>8.7</v>
      </c>
      <c r="K101" s="1">
        <f t="shared" si="15"/>
        <v>-11.260273829028577</v>
      </c>
      <c r="L101">
        <v>6</v>
      </c>
      <c r="M101">
        <v>106</v>
      </c>
    </row>
    <row r="102" spans="1:13" ht="12.75">
      <c r="A102" s="1" t="str">
        <f>INDEX(Data!B$21:B$220,Graph!M102)</f>
        <v>Madagascar</v>
      </c>
      <c r="B102" s="1">
        <f t="shared" si="10"/>
        <v>1628.2329573668155</v>
      </c>
      <c r="C102" s="1">
        <f t="shared" si="11"/>
        <v>5771.074999999998</v>
      </c>
      <c r="D102" s="1">
        <f t="shared" si="12"/>
        <v>5779.524999999998</v>
      </c>
      <c r="E102" s="1">
        <f t="shared" si="13"/>
        <v>1628232152.7074335</v>
      </c>
      <c r="F102" s="1">
        <f t="shared" si="16"/>
        <v>175</v>
      </c>
      <c r="G102" s="3">
        <f t="shared" si="17"/>
        <v>5771.074999999998</v>
      </c>
      <c r="H102" s="1">
        <f>INDEX(Data!F$21:F$220,Graph!M102)</f>
        <v>1628.2329573668155</v>
      </c>
      <c r="I102" s="1">
        <f>INDEX(Data!G$21:G$220,Graph!M102)</f>
        <v>16.9</v>
      </c>
      <c r="J102">
        <f t="shared" si="14"/>
        <v>8.45</v>
      </c>
      <c r="K102" s="1">
        <f t="shared" si="15"/>
        <v>-10.293051947354797</v>
      </c>
      <c r="L102">
        <v>2</v>
      </c>
      <c r="M102">
        <v>150</v>
      </c>
    </row>
    <row r="103" spans="1:13" ht="12.75">
      <c r="A103" s="1" t="str">
        <f>INDEX(Data!B$21:B$220,Graph!M103)</f>
        <v>Côte d'Ivoire</v>
      </c>
      <c r="B103" s="1">
        <f t="shared" si="10"/>
        <v>1315.6456175149083</v>
      </c>
      <c r="C103" s="1">
        <f t="shared" si="11"/>
        <v>5708.824999999998</v>
      </c>
      <c r="D103" s="1">
        <f t="shared" si="12"/>
        <v>5717.024999999998</v>
      </c>
      <c r="E103" s="1">
        <f t="shared" si="13"/>
        <v>1315645165.6273317</v>
      </c>
      <c r="F103" s="1">
        <f t="shared" si="16"/>
        <v>170</v>
      </c>
      <c r="G103" s="3">
        <f t="shared" si="17"/>
        <v>5708.824999999998</v>
      </c>
      <c r="H103" s="1">
        <f>INDEX(Data!F$21:F$220,Graph!M103)</f>
        <v>1315.6456175149083</v>
      </c>
      <c r="I103" s="1">
        <f>INDEX(Data!G$21:G$220,Graph!M103)</f>
        <v>16.4</v>
      </c>
      <c r="J103">
        <f t="shared" si="14"/>
        <v>8.2</v>
      </c>
      <c r="K103" s="1">
        <f t="shared" si="15"/>
        <v>-131.5820184024501</v>
      </c>
      <c r="L103">
        <v>3</v>
      </c>
      <c r="M103">
        <v>163</v>
      </c>
    </row>
    <row r="104" spans="1:13" ht="12.75">
      <c r="A104" s="1" t="str">
        <f>INDEX(Data!B$21:B$220,Graph!M104)</f>
        <v>Netherlands</v>
      </c>
      <c r="B104" s="1">
        <f t="shared" si="10"/>
        <v>498.9408024457767</v>
      </c>
      <c r="C104" s="1">
        <f t="shared" si="11"/>
        <v>3698.4089999999997</v>
      </c>
      <c r="D104" s="1">
        <f t="shared" si="12"/>
        <v>3706.459</v>
      </c>
      <c r="E104" s="1">
        <f t="shared" si="13"/>
        <v>498940007.5792709</v>
      </c>
      <c r="F104" s="1">
        <f t="shared" si="16"/>
        <v>126</v>
      </c>
      <c r="G104" s="3">
        <f t="shared" si="17"/>
        <v>3698.4089999999997</v>
      </c>
      <c r="H104" s="1">
        <f>INDEX(Data!F$21:F$220,Graph!M104)</f>
        <v>498.9408024457767</v>
      </c>
      <c r="I104" s="1">
        <f>INDEX(Data!G$21:G$220,Graph!M104)</f>
        <v>16.1</v>
      </c>
      <c r="J104">
        <f t="shared" si="14"/>
        <v>8.05</v>
      </c>
      <c r="K104" s="1">
        <f t="shared" si="15"/>
        <v>-10.325502375128451</v>
      </c>
      <c r="L104">
        <v>11</v>
      </c>
      <c r="M104">
        <v>5</v>
      </c>
    </row>
    <row r="105" spans="1:13" ht="12.75">
      <c r="A105" s="1" t="str">
        <f>INDEX(Data!B$21:B$220,Graph!M105)</f>
        <v>Cameroon</v>
      </c>
      <c r="B105" s="1">
        <f t="shared" si="10"/>
        <v>2085.959289702776</v>
      </c>
      <c r="C105" s="1">
        <f t="shared" si="11"/>
        <v>6055.254999999997</v>
      </c>
      <c r="D105" s="1">
        <f t="shared" si="12"/>
        <v>6063.104999999998</v>
      </c>
      <c r="E105" s="1">
        <f t="shared" si="13"/>
        <v>2085959143.5151896</v>
      </c>
      <c r="F105" s="1">
        <f t="shared" si="16"/>
        <v>186</v>
      </c>
      <c r="G105" s="3">
        <f t="shared" si="17"/>
        <v>6055.254999999997</v>
      </c>
      <c r="H105" s="1">
        <f>INDEX(Data!F$21:F$220,Graph!M105)</f>
        <v>2085.959289702776</v>
      </c>
      <c r="I105" s="1">
        <f>INDEX(Data!G$21:G$220,Graph!M105)</f>
        <v>15.7</v>
      </c>
      <c r="J105">
        <f t="shared" si="14"/>
        <v>7.85</v>
      </c>
      <c r="K105" s="1">
        <f t="shared" si="15"/>
        <v>-22.81956606839367</v>
      </c>
      <c r="L105">
        <v>3</v>
      </c>
      <c r="M105">
        <v>141</v>
      </c>
    </row>
    <row r="106" spans="1:13" ht="12.75">
      <c r="A106" s="1" t="str">
        <f>INDEX(Data!B$21:B$220,Graph!M106)</f>
        <v>Chile</v>
      </c>
      <c r="B106" s="1">
        <f t="shared" si="10"/>
        <v>301.70278231273784</v>
      </c>
      <c r="C106" s="1">
        <f t="shared" si="11"/>
        <v>3059.4719999999998</v>
      </c>
      <c r="D106" s="1">
        <f t="shared" si="12"/>
        <v>3067.272</v>
      </c>
      <c r="E106" s="1">
        <f t="shared" si="13"/>
        <v>301702045.49916935</v>
      </c>
      <c r="F106" s="1">
        <f t="shared" si="16"/>
        <v>84</v>
      </c>
      <c r="G106" s="3">
        <f t="shared" si="17"/>
        <v>3059.4719999999998</v>
      </c>
      <c r="H106" s="1">
        <f>INDEX(Data!F$21:F$220,Graph!M106)</f>
        <v>301.70278231273784</v>
      </c>
      <c r="I106" s="1">
        <f>INDEX(Data!G$21:G$220,Graph!M106)</f>
        <v>15.6</v>
      </c>
      <c r="J106">
        <f t="shared" si="14"/>
        <v>7.8</v>
      </c>
      <c r="K106" s="1">
        <f t="shared" si="15"/>
        <v>-1.3495732726692609</v>
      </c>
      <c r="L106">
        <v>8</v>
      </c>
      <c r="M106">
        <v>43</v>
      </c>
    </row>
    <row r="107" spans="1:13" ht="12.75">
      <c r="A107" s="1" t="str">
        <f>INDEX(Data!B$21:B$220,Graph!M107)</f>
        <v>Kazakhstan</v>
      </c>
      <c r="B107" s="1">
        <f t="shared" si="10"/>
        <v>283.07211834965227</v>
      </c>
      <c r="C107" s="1">
        <f t="shared" si="11"/>
        <v>2769.722</v>
      </c>
      <c r="D107" s="1">
        <f t="shared" si="12"/>
        <v>2777.472</v>
      </c>
      <c r="E107" s="1">
        <f t="shared" si="13"/>
        <v>283072080.48314905</v>
      </c>
      <c r="F107" s="1">
        <f t="shared" si="16"/>
        <v>75</v>
      </c>
      <c r="G107" s="3">
        <f t="shared" si="17"/>
        <v>2769.722</v>
      </c>
      <c r="H107" s="1">
        <f>INDEX(Data!F$21:F$220,Graph!M107)</f>
        <v>283.07211834965227</v>
      </c>
      <c r="I107" s="1">
        <f>INDEX(Data!G$21:G$220,Graph!M107)</f>
        <v>15.5</v>
      </c>
      <c r="J107">
        <f t="shared" si="14"/>
        <v>7.75</v>
      </c>
      <c r="K107" s="1">
        <f t="shared" si="15"/>
        <v>-1.3320484603242448</v>
      </c>
      <c r="L107">
        <v>6</v>
      </c>
      <c r="M107">
        <v>78</v>
      </c>
    </row>
    <row r="108" spans="1:13" ht="12.75">
      <c r="A108" s="1" t="str">
        <f>INDEX(Data!B$21:B$220,Graph!M108)</f>
        <v>Cambodia</v>
      </c>
      <c r="B108" s="1">
        <f t="shared" si="10"/>
        <v>604.1915981210078</v>
      </c>
      <c r="C108" s="1">
        <f t="shared" si="11"/>
        <v>3868.9589999999994</v>
      </c>
      <c r="D108" s="1">
        <f t="shared" si="12"/>
        <v>3875.8589999999995</v>
      </c>
      <c r="E108" s="1">
        <f t="shared" si="13"/>
        <v>604191132.2108036</v>
      </c>
      <c r="F108" s="1">
        <f t="shared" si="16"/>
        <v>136</v>
      </c>
      <c r="G108" s="3">
        <f t="shared" si="17"/>
        <v>3868.9589999999994</v>
      </c>
      <c r="H108" s="1">
        <f>INDEX(Data!F$21:F$220,Graph!M108)</f>
        <v>604.1915981210078</v>
      </c>
      <c r="I108" s="1">
        <f>INDEX(Data!G$21:G$220,Graph!M108)</f>
        <v>13.8</v>
      </c>
      <c r="J108">
        <f t="shared" si="14"/>
        <v>6.9</v>
      </c>
      <c r="K108" s="1">
        <f t="shared" si="15"/>
        <v>-4.786393682579501</v>
      </c>
      <c r="L108">
        <v>5</v>
      </c>
      <c r="M108">
        <v>130</v>
      </c>
    </row>
    <row r="109" spans="1:13" ht="12.75">
      <c r="A109" s="1" t="str">
        <f>INDEX(Data!B$21:B$220,Graph!M109)</f>
        <v>Angola</v>
      </c>
      <c r="B109" s="1">
        <f t="shared" si="10"/>
        <v>3562.9185938734927</v>
      </c>
      <c r="C109" s="1">
        <f t="shared" si="11"/>
        <v>6218.073999999997</v>
      </c>
      <c r="D109" s="1">
        <f t="shared" si="12"/>
        <v>6224.673999999997</v>
      </c>
      <c r="E109" s="1">
        <f t="shared" si="13"/>
        <v>3562918168.1146817</v>
      </c>
      <c r="F109" s="1">
        <f t="shared" si="16"/>
        <v>198</v>
      </c>
      <c r="G109" s="3">
        <f t="shared" si="17"/>
        <v>6218.073999999997</v>
      </c>
      <c r="H109" s="1">
        <f>INDEX(Data!F$21:F$220,Graph!M109)</f>
        <v>3562.9185938734927</v>
      </c>
      <c r="I109" s="1">
        <f>INDEX(Data!G$21:G$220,Graph!M109)</f>
        <v>13.2</v>
      </c>
      <c r="J109">
        <f t="shared" si="14"/>
        <v>6.6</v>
      </c>
      <c r="K109" s="1">
        <f t="shared" si="15"/>
        <v>-20.760007089479586</v>
      </c>
      <c r="L109">
        <v>1</v>
      </c>
      <c r="M109">
        <v>166</v>
      </c>
    </row>
    <row r="110" spans="1:13" ht="12.75">
      <c r="A110" s="1" t="str">
        <f>INDEX(Data!B$21:B$220,Graph!M110)</f>
        <v>Ecuador</v>
      </c>
      <c r="B110" s="1">
        <f t="shared" si="10"/>
        <v>318.8456470353127</v>
      </c>
      <c r="C110" s="1">
        <f t="shared" si="11"/>
        <v>3081.886</v>
      </c>
      <c r="D110" s="1">
        <f t="shared" si="12"/>
        <v>3088.286</v>
      </c>
      <c r="E110" s="1">
        <f t="shared" si="13"/>
        <v>318845102.05060047</v>
      </c>
      <c r="F110" s="1">
        <f t="shared" si="16"/>
        <v>92</v>
      </c>
      <c r="G110" s="3">
        <f t="shared" si="17"/>
        <v>3081.886</v>
      </c>
      <c r="H110" s="1">
        <f>INDEX(Data!F$21:F$220,Graph!M110)</f>
        <v>318.8456470353127</v>
      </c>
      <c r="I110" s="1">
        <f>INDEX(Data!G$21:G$220,Graph!M110)</f>
        <v>12.8</v>
      </c>
      <c r="J110">
        <f t="shared" si="14"/>
        <v>6.4</v>
      </c>
      <c r="K110" s="1">
        <f t="shared" si="15"/>
        <v>-0.6791991794451064</v>
      </c>
      <c r="L110">
        <v>8</v>
      </c>
      <c r="M110">
        <v>100</v>
      </c>
    </row>
    <row r="111" spans="1:13" ht="12.75">
      <c r="A111" s="1" t="str">
        <f>INDEX(Data!B$21:B$220,Graph!M111)</f>
        <v>Zimbabwe</v>
      </c>
      <c r="B111" s="1">
        <f t="shared" si="10"/>
        <v>838.4689819806904</v>
      </c>
      <c r="C111" s="1">
        <f t="shared" si="11"/>
        <v>4097.000999999999</v>
      </c>
      <c r="D111" s="1">
        <f t="shared" si="12"/>
        <v>4103.400999999999</v>
      </c>
      <c r="E111" s="1">
        <f t="shared" si="13"/>
        <v>838468149.0506005</v>
      </c>
      <c r="F111" s="1">
        <f aca="true" t="shared" si="18" ref="F111:F142">RANK(E111,E$47:E$246,1)</f>
        <v>152</v>
      </c>
      <c r="G111" s="3">
        <f aca="true" t="shared" si="19" ref="G111:G142">C111</f>
        <v>4097.000999999999</v>
      </c>
      <c r="H111" s="1">
        <f>INDEX(Data!F$21:F$220,Graph!M111)</f>
        <v>838.4689819806904</v>
      </c>
      <c r="I111" s="1">
        <f>INDEX(Data!G$21:G$220,Graph!M111)</f>
        <v>12.8</v>
      </c>
      <c r="J111">
        <f t="shared" si="14"/>
        <v>6.4</v>
      </c>
      <c r="K111" s="1">
        <f t="shared" si="15"/>
        <v>-24.44593612220342</v>
      </c>
      <c r="L111">
        <v>2</v>
      </c>
      <c r="M111">
        <v>147</v>
      </c>
    </row>
    <row r="112" spans="1:13" ht="12.75">
      <c r="A112" s="1" t="str">
        <f>INDEX(Data!B$21:B$220,Graph!M112)</f>
        <v>Burkina Faso</v>
      </c>
      <c r="B112" s="1">
        <f aca="true" t="shared" si="20" ref="B112:B175">H112</f>
        <v>4016.2907655297354</v>
      </c>
      <c r="C112" s="1">
        <f aca="true" t="shared" si="21" ref="C112:C175">IF(F112=1,I112/2,I112/2+VLOOKUP(F112-1,F$47:I$246,4,FALSE)/2+VLOOKUP(F112-1,F$47:G$246,2,FALSE))</f>
        <v>6235.773999999997</v>
      </c>
      <c r="D112" s="1">
        <f aca="true" t="shared" si="22" ref="D112:D175">C112+J112</f>
        <v>6242.073999999997</v>
      </c>
      <c r="E112" s="1">
        <f aca="true" t="shared" si="23" ref="E112:E175">1000*(INT(1000*H112)+I112/I$248)+M112</f>
        <v>4016290177.01856</v>
      </c>
      <c r="F112" s="1">
        <f t="shared" si="18"/>
        <v>200</v>
      </c>
      <c r="G112" s="3">
        <f t="shared" si="19"/>
        <v>6235.773999999997</v>
      </c>
      <c r="H112" s="1">
        <f>INDEX(Data!F$21:F$220,Graph!M112)</f>
        <v>4016.2907655297354</v>
      </c>
      <c r="I112" s="1">
        <f>INDEX(Data!G$21:G$220,Graph!M112)</f>
        <v>12.6</v>
      </c>
      <c r="J112">
        <f aca="true" t="shared" si="24" ref="J112:J175">I112/2</f>
        <v>6.3</v>
      </c>
      <c r="K112" s="1">
        <f aca="true" t="shared" si="25" ref="K112:K175">IF(F112=200,0,B112-VLOOKUP(F112+1,F$47:H$246,3,FALSE))</f>
        <v>0</v>
      </c>
      <c r="L112">
        <v>3</v>
      </c>
      <c r="M112">
        <v>175</v>
      </c>
    </row>
    <row r="113" spans="1:13" ht="12.75">
      <c r="A113" s="1" t="str">
        <f>INDEX(Data!B$21:B$220,Graph!M113)</f>
        <v>Mali</v>
      </c>
      <c r="B113" s="1">
        <f t="shared" si="20"/>
        <v>3015.4063222406558</v>
      </c>
      <c r="C113" s="1">
        <f t="shared" si="21"/>
        <v>6205.173999999997</v>
      </c>
      <c r="D113" s="1">
        <f t="shared" si="22"/>
        <v>6211.473999999997</v>
      </c>
      <c r="E113" s="1">
        <f t="shared" si="23"/>
        <v>3015406176.01856</v>
      </c>
      <c r="F113" s="1">
        <f t="shared" si="18"/>
        <v>197</v>
      </c>
      <c r="G113" s="3">
        <f t="shared" si="19"/>
        <v>6205.173999999997</v>
      </c>
      <c r="H113" s="1">
        <f>INDEX(Data!F$21:F$220,Graph!M113)</f>
        <v>3015.4063222406558</v>
      </c>
      <c r="I113" s="1">
        <f>INDEX(Data!G$21:G$220,Graph!M113)</f>
        <v>12.6</v>
      </c>
      <c r="J113">
        <f t="shared" si="24"/>
        <v>6.3</v>
      </c>
      <c r="K113" s="1">
        <f t="shared" si="25"/>
        <v>-547.5122716328369</v>
      </c>
      <c r="L113">
        <v>3</v>
      </c>
      <c r="M113">
        <v>174</v>
      </c>
    </row>
    <row r="114" spans="1:13" ht="12.75">
      <c r="A114" s="1" t="str">
        <f>INDEX(Data!B$21:B$220,Graph!M114)</f>
        <v>Guatemala</v>
      </c>
      <c r="B114" s="1">
        <f t="shared" si="20"/>
        <v>392.9473385101373</v>
      </c>
      <c r="C114" s="1">
        <f t="shared" si="21"/>
        <v>3371.555</v>
      </c>
      <c r="D114" s="1">
        <f t="shared" si="22"/>
        <v>3377.555</v>
      </c>
      <c r="E114" s="1">
        <f t="shared" si="23"/>
        <v>392947122.92243797</v>
      </c>
      <c r="F114" s="1">
        <f t="shared" si="18"/>
        <v>109</v>
      </c>
      <c r="G114" s="3">
        <f t="shared" si="19"/>
        <v>3371.555</v>
      </c>
      <c r="H114" s="1">
        <f>INDEX(Data!F$21:F$220,Graph!M114)</f>
        <v>392.9473385101373</v>
      </c>
      <c r="I114" s="1">
        <f>INDEX(Data!G$21:G$220,Graph!M114)</f>
        <v>12</v>
      </c>
      <c r="J114">
        <f t="shared" si="24"/>
        <v>6</v>
      </c>
      <c r="K114" s="1">
        <f t="shared" si="25"/>
        <v>-24.197193955219348</v>
      </c>
      <c r="L114">
        <v>8</v>
      </c>
      <c r="M114">
        <v>121</v>
      </c>
    </row>
    <row r="115" spans="1:13" ht="12.75">
      <c r="A115" s="1" t="str">
        <f>INDEX(Data!B$21:B$220,Graph!M115)</f>
        <v>Malawi</v>
      </c>
      <c r="B115" s="1">
        <f t="shared" si="20"/>
        <v>2444.3856650546327</v>
      </c>
      <c r="C115" s="1">
        <f t="shared" si="21"/>
        <v>6156.384999999997</v>
      </c>
      <c r="D115" s="1">
        <f t="shared" si="22"/>
        <v>6162.334999999996</v>
      </c>
      <c r="E115" s="1">
        <f t="shared" si="23"/>
        <v>2444385166.906418</v>
      </c>
      <c r="F115" s="1">
        <f t="shared" si="18"/>
        <v>191</v>
      </c>
      <c r="G115" s="3">
        <f t="shared" si="19"/>
        <v>6156.384999999997</v>
      </c>
      <c r="H115" s="1">
        <f>INDEX(Data!F$21:F$220,Graph!M115)</f>
        <v>2444.3856650546327</v>
      </c>
      <c r="I115" s="1">
        <f>INDEX(Data!G$21:G$220,Graph!M115)</f>
        <v>11.9</v>
      </c>
      <c r="J115">
        <f t="shared" si="24"/>
        <v>5.95</v>
      </c>
      <c r="K115" s="1">
        <f t="shared" si="25"/>
        <v>-13.66670442605664</v>
      </c>
      <c r="L115">
        <v>2</v>
      </c>
      <c r="M115">
        <v>165</v>
      </c>
    </row>
    <row r="116" spans="1:13" ht="12.75">
      <c r="A116" s="1" t="str">
        <f>INDEX(Data!B$21:B$220,Graph!M116)</f>
        <v>Niger</v>
      </c>
      <c r="B116" s="1">
        <f t="shared" si="20"/>
        <v>2962.7222446000783</v>
      </c>
      <c r="C116" s="1">
        <f t="shared" si="21"/>
        <v>6193.123999999997</v>
      </c>
      <c r="D116" s="1">
        <f t="shared" si="22"/>
        <v>6198.873999999997</v>
      </c>
      <c r="E116" s="1">
        <f t="shared" si="23"/>
        <v>2962722177.842336</v>
      </c>
      <c r="F116" s="1">
        <f t="shared" si="18"/>
        <v>196</v>
      </c>
      <c r="G116" s="3">
        <f t="shared" si="19"/>
        <v>6193.123999999997</v>
      </c>
      <c r="H116" s="1">
        <f>INDEX(Data!F$21:F$220,Graph!M116)</f>
        <v>2962.7222446000783</v>
      </c>
      <c r="I116" s="1">
        <f>INDEX(Data!G$21:G$220,Graph!M116)</f>
        <v>11.5</v>
      </c>
      <c r="J116">
        <f t="shared" si="24"/>
        <v>5.75</v>
      </c>
      <c r="K116" s="1">
        <f t="shared" si="25"/>
        <v>-52.68407764057747</v>
      </c>
      <c r="L116">
        <v>3</v>
      </c>
      <c r="M116">
        <v>176</v>
      </c>
    </row>
    <row r="117" spans="1:13" ht="12.75">
      <c r="A117" s="1" t="str">
        <f>INDEX(Data!B$21:B$220,Graph!M117)</f>
        <v>Cuba</v>
      </c>
      <c r="B117" s="1">
        <f t="shared" si="20"/>
        <v>590.426850530003</v>
      </c>
      <c r="C117" s="1">
        <f t="shared" si="21"/>
        <v>3777.8089999999997</v>
      </c>
      <c r="D117" s="1">
        <f t="shared" si="22"/>
        <v>3783.459</v>
      </c>
      <c r="E117" s="1">
        <f t="shared" si="23"/>
        <v>590426053.8102957</v>
      </c>
      <c r="F117" s="1">
        <f t="shared" si="18"/>
        <v>134</v>
      </c>
      <c r="G117" s="3">
        <f t="shared" si="19"/>
        <v>3777.8089999999997</v>
      </c>
      <c r="H117" s="1">
        <f>INDEX(Data!F$21:F$220,Graph!M117)</f>
        <v>590.426850530003</v>
      </c>
      <c r="I117" s="1">
        <f>INDEX(Data!G$21:G$220,Graph!M117)</f>
        <v>11.3</v>
      </c>
      <c r="J117">
        <f t="shared" si="24"/>
        <v>5.65</v>
      </c>
      <c r="K117" s="1">
        <f t="shared" si="25"/>
        <v>-4.916405655426956</v>
      </c>
      <c r="L117">
        <v>8</v>
      </c>
      <c r="M117">
        <v>52</v>
      </c>
    </row>
    <row r="118" spans="1:13" ht="12.75">
      <c r="A118" s="1" t="str">
        <f>INDEX(Data!B$21:B$220,Graph!M118)</f>
        <v>Greece</v>
      </c>
      <c r="B118" s="1">
        <f t="shared" si="20"/>
        <v>102.88636674415424</v>
      </c>
      <c r="C118" s="1">
        <f t="shared" si="21"/>
        <v>131.8</v>
      </c>
      <c r="D118" s="1">
        <f t="shared" si="22"/>
        <v>137.3</v>
      </c>
      <c r="E118" s="1">
        <f t="shared" si="23"/>
        <v>102886025.76223479</v>
      </c>
      <c r="F118" s="1">
        <f t="shared" si="18"/>
        <v>12</v>
      </c>
      <c r="G118" s="3">
        <f t="shared" si="19"/>
        <v>131.8</v>
      </c>
      <c r="H118" s="1">
        <f>INDEX(Data!F$21:F$220,Graph!M118)</f>
        <v>102.88636674415424</v>
      </c>
      <c r="I118" s="1">
        <f>INDEX(Data!G$21:G$220,Graph!M118)</f>
        <v>11</v>
      </c>
      <c r="J118">
        <f t="shared" si="24"/>
        <v>5.5</v>
      </c>
      <c r="K118" s="1">
        <f t="shared" si="25"/>
        <v>-2.828416507617476</v>
      </c>
      <c r="L118">
        <v>11</v>
      </c>
      <c r="M118">
        <v>24</v>
      </c>
    </row>
    <row r="119" spans="1:13" ht="12.75">
      <c r="A119" s="1" t="str">
        <f>INDEX(Data!B$21:B$220,Graph!M119)</f>
        <v>Zambia</v>
      </c>
      <c r="B119" s="1">
        <f t="shared" si="20"/>
        <v>2520.7077250386524</v>
      </c>
      <c r="C119" s="1">
        <f t="shared" si="21"/>
        <v>6182.023999999997</v>
      </c>
      <c r="D119" s="1">
        <f t="shared" si="22"/>
        <v>6187.373999999997</v>
      </c>
      <c r="E119" s="1">
        <f t="shared" si="23"/>
        <v>2520707165.714174</v>
      </c>
      <c r="F119" s="1">
        <f t="shared" si="18"/>
        <v>195</v>
      </c>
      <c r="G119" s="3">
        <f t="shared" si="19"/>
        <v>6182.023999999997</v>
      </c>
      <c r="H119" s="1">
        <f>INDEX(Data!F$21:F$220,Graph!M119)</f>
        <v>2520.7077250386524</v>
      </c>
      <c r="I119" s="1">
        <f>INDEX(Data!G$21:G$220,Graph!M119)</f>
        <v>10.7</v>
      </c>
      <c r="J119">
        <f t="shared" si="24"/>
        <v>5.35</v>
      </c>
      <c r="K119" s="1">
        <f t="shared" si="25"/>
        <v>-442.0145195614259</v>
      </c>
      <c r="L119">
        <v>1</v>
      </c>
      <c r="M119">
        <v>164</v>
      </c>
    </row>
    <row r="120" spans="1:13" ht="12.75">
      <c r="A120" s="1" t="str">
        <f>INDEX(Data!B$21:B$220,Graph!M120)</f>
        <v>Serbia &amp; Montenegro</v>
      </c>
      <c r="B120" s="1">
        <f t="shared" si="20"/>
        <v>135.82683294005082</v>
      </c>
      <c r="C120" s="1">
        <f t="shared" si="21"/>
        <v>275.8675000000001</v>
      </c>
      <c r="D120" s="1">
        <f t="shared" si="22"/>
        <v>281.1350000000001</v>
      </c>
      <c r="E120" s="1">
        <f t="shared" si="23"/>
        <v>135826197.68774033</v>
      </c>
      <c r="F120" s="1">
        <f t="shared" si="18"/>
        <v>21</v>
      </c>
      <c r="G120" s="3">
        <f t="shared" si="19"/>
        <v>275.8675000000001</v>
      </c>
      <c r="H120" s="1">
        <f>INDEX(Data!F$21:F$220,Graph!M120)</f>
        <v>135.82683294005082</v>
      </c>
      <c r="I120" s="1">
        <f>INDEX(Data!G$21:G$220,Graph!M120)</f>
        <v>10.535</v>
      </c>
      <c r="J120">
        <f t="shared" si="24"/>
        <v>5.2675</v>
      </c>
      <c r="K120" s="1">
        <f t="shared" si="25"/>
        <v>-1.342523561960121</v>
      </c>
      <c r="L120">
        <v>9</v>
      </c>
      <c r="M120">
        <v>196</v>
      </c>
    </row>
    <row r="121" spans="1:13" ht="12.75">
      <c r="A121" s="1" t="str">
        <f>INDEX(Data!B$21:B$220,Graph!M121)</f>
        <v>Belgium</v>
      </c>
      <c r="B121" s="1">
        <f t="shared" si="20"/>
        <v>489.8423530394461</v>
      </c>
      <c r="C121" s="1">
        <f t="shared" si="21"/>
        <v>3685.1009999999997</v>
      </c>
      <c r="D121" s="1">
        <f t="shared" si="22"/>
        <v>3690.2509999999997</v>
      </c>
      <c r="E121" s="1">
        <f t="shared" si="23"/>
        <v>489842007.6500926</v>
      </c>
      <c r="F121" s="1">
        <f t="shared" si="18"/>
        <v>124</v>
      </c>
      <c r="G121" s="3">
        <f t="shared" si="19"/>
        <v>3685.1009999999997</v>
      </c>
      <c r="H121" s="1">
        <f>INDEX(Data!F$21:F$220,Graph!M121)</f>
        <v>489.8423530394461</v>
      </c>
      <c r="I121" s="1">
        <f>INDEX(Data!G$21:G$220,Graph!M121)</f>
        <v>10.3</v>
      </c>
      <c r="J121">
        <f t="shared" si="24"/>
        <v>5.15</v>
      </c>
      <c r="K121" s="1">
        <f t="shared" si="25"/>
        <v>-6.2978196370393675</v>
      </c>
      <c r="L121">
        <v>11</v>
      </c>
      <c r="M121">
        <v>6</v>
      </c>
    </row>
    <row r="122" spans="1:13" ht="12.75">
      <c r="A122" s="1" t="str">
        <f>INDEX(Data!B$21:B$220,Graph!M122)</f>
        <v>Czech Republic</v>
      </c>
      <c r="B122" s="1">
        <f t="shared" si="20"/>
        <v>223.56639718750029</v>
      </c>
      <c r="C122" s="1">
        <f t="shared" si="21"/>
        <v>2329.8540000000007</v>
      </c>
      <c r="D122" s="1">
        <f t="shared" si="22"/>
        <v>2334.9540000000006</v>
      </c>
      <c r="E122" s="1">
        <f t="shared" si="23"/>
        <v>223566033.63407227</v>
      </c>
      <c r="F122" s="1">
        <f t="shared" si="18"/>
        <v>52</v>
      </c>
      <c r="G122" s="3">
        <f t="shared" si="19"/>
        <v>2329.8540000000007</v>
      </c>
      <c r="H122" s="1">
        <f>INDEX(Data!F$21:F$220,Graph!M122)</f>
        <v>223.56639718750029</v>
      </c>
      <c r="I122" s="1">
        <f>INDEX(Data!G$21:G$220,Graph!M122)</f>
        <v>10.2</v>
      </c>
      <c r="J122">
        <f t="shared" si="24"/>
        <v>5.1</v>
      </c>
      <c r="K122" s="1">
        <f t="shared" si="25"/>
        <v>-3.9972746818351936</v>
      </c>
      <c r="L122">
        <v>9</v>
      </c>
      <c r="M122">
        <v>32</v>
      </c>
    </row>
    <row r="123" spans="1:13" ht="12.75">
      <c r="A123" s="1" t="str">
        <f>INDEX(Data!B$21:B$220,Graph!M123)</f>
        <v>Portugal</v>
      </c>
      <c r="B123" s="1">
        <f t="shared" si="20"/>
        <v>535.8263199115498</v>
      </c>
      <c r="C123" s="1">
        <f t="shared" si="21"/>
        <v>3756.959</v>
      </c>
      <c r="D123" s="1">
        <f t="shared" si="22"/>
        <v>3761.959</v>
      </c>
      <c r="E123" s="1">
        <f t="shared" si="23"/>
        <v>535826027.60203165</v>
      </c>
      <c r="F123" s="1">
        <f t="shared" si="18"/>
        <v>129</v>
      </c>
      <c r="G123" s="3">
        <f t="shared" si="19"/>
        <v>3756.959</v>
      </c>
      <c r="H123" s="1">
        <f>INDEX(Data!F$21:F$220,Graph!M123)</f>
        <v>535.8263199115498</v>
      </c>
      <c r="I123" s="1">
        <f>INDEX(Data!G$21:G$220,Graph!M123)</f>
        <v>10</v>
      </c>
      <c r="J123">
        <f t="shared" si="24"/>
        <v>5</v>
      </c>
      <c r="K123" s="1">
        <f t="shared" si="25"/>
        <v>-22.453049823933725</v>
      </c>
      <c r="L123">
        <v>11</v>
      </c>
      <c r="M123">
        <v>26</v>
      </c>
    </row>
    <row r="124" spans="1:13" ht="12.75">
      <c r="A124" s="1" t="str">
        <f>INDEX(Data!B$21:B$220,Graph!M124)</f>
        <v>Belarus</v>
      </c>
      <c r="B124" s="1">
        <f t="shared" si="20"/>
        <v>45.88542153451718</v>
      </c>
      <c r="C124" s="1">
        <f t="shared" si="21"/>
        <v>6.25</v>
      </c>
      <c r="D124" s="1">
        <f t="shared" si="22"/>
        <v>11.2</v>
      </c>
      <c r="E124" s="1">
        <f t="shared" si="23"/>
        <v>45885063.58601131</v>
      </c>
      <c r="F124" s="1">
        <f t="shared" si="18"/>
        <v>3</v>
      </c>
      <c r="G124" s="3">
        <f t="shared" si="19"/>
        <v>6.25</v>
      </c>
      <c r="H124" s="1">
        <f>INDEX(Data!F$21:F$220,Graph!M124)</f>
        <v>45.88542153451718</v>
      </c>
      <c r="I124" s="1">
        <f>INDEX(Data!G$21:G$220,Graph!M124)</f>
        <v>9.9</v>
      </c>
      <c r="J124">
        <f t="shared" si="24"/>
        <v>4.95</v>
      </c>
      <c r="K124" s="1">
        <f t="shared" si="25"/>
        <v>-3.7235229974316795</v>
      </c>
      <c r="L124">
        <v>9</v>
      </c>
      <c r="M124">
        <v>62</v>
      </c>
    </row>
    <row r="125" spans="1:13" ht="12.75">
      <c r="A125" s="1" t="str">
        <f>INDEX(Data!B$21:B$220,Graph!M125)</f>
        <v>Hungary</v>
      </c>
      <c r="B125" s="1">
        <f t="shared" si="20"/>
        <v>88.97404307359274</v>
      </c>
      <c r="C125" s="1">
        <f t="shared" si="21"/>
        <v>24.95</v>
      </c>
      <c r="D125" s="1">
        <f t="shared" si="22"/>
        <v>29.9</v>
      </c>
      <c r="E125" s="1">
        <f t="shared" si="23"/>
        <v>88974039.58601132</v>
      </c>
      <c r="F125" s="1">
        <f t="shared" si="18"/>
        <v>8</v>
      </c>
      <c r="G125" s="3">
        <f t="shared" si="19"/>
        <v>24.95</v>
      </c>
      <c r="H125" s="1">
        <f>INDEX(Data!F$21:F$220,Graph!M125)</f>
        <v>88.97404307359274</v>
      </c>
      <c r="I125" s="1">
        <f>INDEX(Data!G$21:G$220,Graph!M125)</f>
        <v>9.9</v>
      </c>
      <c r="J125">
        <f t="shared" si="24"/>
        <v>4.95</v>
      </c>
      <c r="K125" s="1">
        <f t="shared" si="25"/>
        <v>-3.6125901040690707</v>
      </c>
      <c r="L125">
        <v>9</v>
      </c>
      <c r="M125">
        <v>38</v>
      </c>
    </row>
    <row r="126" spans="1:13" ht="12.75">
      <c r="A126" s="1" t="str">
        <f>INDEX(Data!B$21:B$220,Graph!M126)</f>
        <v>Senegal</v>
      </c>
      <c r="B126" s="1">
        <f t="shared" si="20"/>
        <v>1638.5260093141703</v>
      </c>
      <c r="C126" s="1">
        <f t="shared" si="21"/>
        <v>5784.474999999998</v>
      </c>
      <c r="D126" s="1">
        <f t="shared" si="22"/>
        <v>5789.424999999997</v>
      </c>
      <c r="E126" s="1">
        <f t="shared" si="23"/>
        <v>1638526158.5860114</v>
      </c>
      <c r="F126" s="1">
        <f t="shared" si="18"/>
        <v>176</v>
      </c>
      <c r="G126" s="3">
        <f t="shared" si="19"/>
        <v>5784.474999999998</v>
      </c>
      <c r="H126" s="1">
        <f>INDEX(Data!F$21:F$220,Graph!M126)</f>
        <v>1638.5260093141703</v>
      </c>
      <c r="I126" s="1">
        <f>INDEX(Data!G$21:G$220,Graph!M126)</f>
        <v>9.9</v>
      </c>
      <c r="J126">
        <f t="shared" si="24"/>
        <v>4.95</v>
      </c>
      <c r="K126" s="1">
        <f t="shared" si="25"/>
        <v>-52.80606714469104</v>
      </c>
      <c r="L126">
        <v>3</v>
      </c>
      <c r="M126">
        <v>157</v>
      </c>
    </row>
    <row r="127" spans="1:13" ht="12.75">
      <c r="A127" s="1" t="str">
        <f>INDEX(Data!B$21:B$220,Graph!M127)</f>
        <v>Tunisia</v>
      </c>
      <c r="B127" s="1">
        <f t="shared" si="20"/>
        <v>216.80362300315483</v>
      </c>
      <c r="C127" s="1">
        <f t="shared" si="21"/>
        <v>2319.5040000000004</v>
      </c>
      <c r="D127" s="1">
        <f t="shared" si="22"/>
        <v>2324.3540000000003</v>
      </c>
      <c r="E127" s="1">
        <f t="shared" si="23"/>
        <v>216803093.5539707</v>
      </c>
      <c r="F127" s="1">
        <f t="shared" si="18"/>
        <v>50</v>
      </c>
      <c r="G127" s="3">
        <f t="shared" si="19"/>
        <v>2319.5040000000004</v>
      </c>
      <c r="H127" s="1">
        <f>INDEX(Data!F$21:F$220,Graph!M127)</f>
        <v>216.80362300315483</v>
      </c>
      <c r="I127" s="1">
        <f>INDEX(Data!G$21:G$220,Graph!M127)</f>
        <v>9.7</v>
      </c>
      <c r="J127">
        <f t="shared" si="24"/>
        <v>4.85</v>
      </c>
      <c r="K127" s="1">
        <f t="shared" si="25"/>
        <v>-3.1007434593763605</v>
      </c>
      <c r="L127">
        <v>3</v>
      </c>
      <c r="M127">
        <v>92</v>
      </c>
    </row>
    <row r="128" spans="1:13" ht="12.75">
      <c r="A128" s="1" t="str">
        <f>INDEX(Data!B$21:B$220,Graph!M128)</f>
        <v>Somalia</v>
      </c>
      <c r="B128" s="1">
        <f t="shared" si="20"/>
        <v>2059.6079923873986</v>
      </c>
      <c r="C128" s="1">
        <f t="shared" si="21"/>
        <v>6041.264999999998</v>
      </c>
      <c r="D128" s="1">
        <f t="shared" si="22"/>
        <v>6046.004999999997</v>
      </c>
      <c r="E128" s="1">
        <f t="shared" si="23"/>
        <v>2059607198.5187259</v>
      </c>
      <c r="F128" s="1">
        <f t="shared" si="18"/>
        <v>184</v>
      </c>
      <c r="G128" s="3">
        <f t="shared" si="19"/>
        <v>6041.264999999998</v>
      </c>
      <c r="H128" s="1">
        <f>INDEX(Data!F$21:F$220,Graph!M128)</f>
        <v>2059.6079923873986</v>
      </c>
      <c r="I128" s="1">
        <f>INDEX(Data!G$21:G$220,Graph!M128)</f>
        <v>9.48</v>
      </c>
      <c r="J128">
        <f t="shared" si="24"/>
        <v>4.74</v>
      </c>
      <c r="K128" s="1">
        <f t="shared" si="25"/>
        <v>-25.06850578808735</v>
      </c>
      <c r="L128">
        <v>2</v>
      </c>
      <c r="M128">
        <v>197</v>
      </c>
    </row>
    <row r="129" spans="1:13" ht="12.75">
      <c r="A129" s="1" t="str">
        <f>INDEX(Data!B$21:B$220,Graph!M129)</f>
        <v>Sweden</v>
      </c>
      <c r="B129" s="1">
        <f t="shared" si="20"/>
        <v>351.1563413572149</v>
      </c>
      <c r="C129" s="1">
        <f t="shared" si="21"/>
        <v>3361.105</v>
      </c>
      <c r="D129" s="1">
        <f t="shared" si="22"/>
        <v>3365.555</v>
      </c>
      <c r="E129" s="1">
        <f t="shared" si="23"/>
        <v>351156003.4258082</v>
      </c>
      <c r="F129" s="1">
        <f t="shared" si="18"/>
        <v>108</v>
      </c>
      <c r="G129" s="3">
        <f t="shared" si="19"/>
        <v>3361.105</v>
      </c>
      <c r="H129" s="1">
        <f>INDEX(Data!F$21:F$220,Graph!M129)</f>
        <v>351.1563413572149</v>
      </c>
      <c r="I129" s="1">
        <f>INDEX(Data!G$21:G$220,Graph!M129)</f>
        <v>8.9</v>
      </c>
      <c r="J129">
        <f t="shared" si="24"/>
        <v>4.45</v>
      </c>
      <c r="K129" s="1">
        <f t="shared" si="25"/>
        <v>-41.79099715292239</v>
      </c>
      <c r="L129">
        <v>11</v>
      </c>
      <c r="M129">
        <v>2</v>
      </c>
    </row>
    <row r="130" spans="1:13" ht="12.75">
      <c r="A130" s="1" t="str">
        <f>INDEX(Data!B$21:B$220,Graph!M130)</f>
        <v>Bolivia</v>
      </c>
      <c r="B130" s="1">
        <f t="shared" si="20"/>
        <v>776.7940840339246</v>
      </c>
      <c r="C130" s="1">
        <f t="shared" si="21"/>
        <v>4062.9009999999994</v>
      </c>
      <c r="D130" s="1">
        <f t="shared" si="22"/>
        <v>4067.2009999999996</v>
      </c>
      <c r="E130" s="1">
        <f t="shared" si="23"/>
        <v>776794115.3777472</v>
      </c>
      <c r="F130" s="1">
        <f t="shared" si="18"/>
        <v>148</v>
      </c>
      <c r="G130" s="3">
        <f t="shared" si="19"/>
        <v>4062.9009999999994</v>
      </c>
      <c r="H130" s="1">
        <f>INDEX(Data!F$21:F$220,Graph!M130)</f>
        <v>776.7940840339246</v>
      </c>
      <c r="I130" s="1">
        <f>INDEX(Data!G$21:G$220,Graph!M130)</f>
        <v>8.6</v>
      </c>
      <c r="J130">
        <f t="shared" si="24"/>
        <v>4.3</v>
      </c>
      <c r="K130" s="1">
        <f t="shared" si="25"/>
        <v>-31.73147588913139</v>
      </c>
      <c r="L130">
        <v>8</v>
      </c>
      <c r="M130">
        <v>114</v>
      </c>
    </row>
    <row r="131" spans="1:13" ht="12.75">
      <c r="A131" s="1" t="str">
        <f>INDEX(Data!B$21:B$220,Graph!M131)</f>
        <v>Dominican Republic</v>
      </c>
      <c r="B131" s="1">
        <f t="shared" si="20"/>
        <v>236.78085384344686</v>
      </c>
      <c r="C131" s="1">
        <f t="shared" si="21"/>
        <v>2353.1540000000005</v>
      </c>
      <c r="D131" s="1">
        <f t="shared" si="22"/>
        <v>2357.4540000000006</v>
      </c>
      <c r="E131" s="1">
        <f t="shared" si="23"/>
        <v>236780099.37774718</v>
      </c>
      <c r="F131" s="1">
        <f t="shared" si="18"/>
        <v>60</v>
      </c>
      <c r="G131" s="3">
        <f t="shared" si="19"/>
        <v>2353.1540000000005</v>
      </c>
      <c r="H131" s="1">
        <f>INDEX(Data!F$21:F$220,Graph!M131)</f>
        <v>236.78085384344686</v>
      </c>
      <c r="I131" s="1">
        <f>INDEX(Data!G$21:G$220,Graph!M131)</f>
        <v>8.6</v>
      </c>
      <c r="J131">
        <f t="shared" si="24"/>
        <v>4.3</v>
      </c>
      <c r="K131" s="1">
        <f t="shared" si="25"/>
        <v>-2.4901475961302992</v>
      </c>
      <c r="L131">
        <v>8</v>
      </c>
      <c r="M131">
        <v>98</v>
      </c>
    </row>
    <row r="132" spans="1:13" ht="12.75">
      <c r="A132" s="1" t="str">
        <f>INDEX(Data!B$21:B$220,Graph!M132)</f>
        <v>Guinea</v>
      </c>
      <c r="B132" s="1">
        <f t="shared" si="20"/>
        <v>558.2793697354836</v>
      </c>
      <c r="C132" s="1">
        <f t="shared" si="21"/>
        <v>3766.1589999999997</v>
      </c>
      <c r="D132" s="1">
        <f t="shared" si="22"/>
        <v>3770.3589999999995</v>
      </c>
      <c r="E132" s="1">
        <f t="shared" si="23"/>
        <v>558279161.3457065</v>
      </c>
      <c r="F132" s="1">
        <f t="shared" si="18"/>
        <v>130</v>
      </c>
      <c r="G132" s="3">
        <f t="shared" si="19"/>
        <v>3766.1589999999997</v>
      </c>
      <c r="H132" s="1">
        <f>INDEX(Data!F$21:F$220,Graph!M132)</f>
        <v>558.2793697354836</v>
      </c>
      <c r="I132" s="1">
        <f>INDEX(Data!G$21:G$220,Graph!M132)</f>
        <v>8.4</v>
      </c>
      <c r="J132">
        <f t="shared" si="24"/>
        <v>4.2</v>
      </c>
      <c r="K132" s="1">
        <f t="shared" si="25"/>
        <v>-10.62158444402155</v>
      </c>
      <c r="L132">
        <v>3</v>
      </c>
      <c r="M132">
        <v>160</v>
      </c>
    </row>
    <row r="133" spans="1:13" ht="12.75">
      <c r="A133" s="1" t="str">
        <f>INDEX(Data!B$21:B$220,Graph!M133)</f>
        <v>Azerbaijan</v>
      </c>
      <c r="B133" s="1">
        <f t="shared" si="20"/>
        <v>633.981418393026</v>
      </c>
      <c r="C133" s="1">
        <f t="shared" si="21"/>
        <v>3891.2089999999994</v>
      </c>
      <c r="D133" s="1">
        <f t="shared" si="22"/>
        <v>3895.3589999999995</v>
      </c>
      <c r="E133" s="1">
        <f t="shared" si="23"/>
        <v>633981092.3296863</v>
      </c>
      <c r="F133" s="1">
        <f t="shared" si="18"/>
        <v>141</v>
      </c>
      <c r="G133" s="3">
        <f t="shared" si="19"/>
        <v>3891.2089999999994</v>
      </c>
      <c r="H133" s="1">
        <f>INDEX(Data!F$21:F$220,Graph!M133)</f>
        <v>633.981418393026</v>
      </c>
      <c r="I133" s="1">
        <f>INDEX(Data!G$21:G$220,Graph!M133)</f>
        <v>8.3</v>
      </c>
      <c r="J133">
        <f t="shared" si="24"/>
        <v>4.15</v>
      </c>
      <c r="K133" s="1">
        <f t="shared" si="25"/>
        <v>-16.47387665250335</v>
      </c>
      <c r="L133">
        <v>6</v>
      </c>
      <c r="M133">
        <v>91</v>
      </c>
    </row>
    <row r="134" spans="1:13" ht="12.75">
      <c r="A134" s="1" t="str">
        <f>INDEX(Data!B$21:B$220,Graph!M134)</f>
        <v>Chad</v>
      </c>
      <c r="B134" s="1">
        <f t="shared" si="20"/>
        <v>2511.203977620196</v>
      </c>
      <c r="C134" s="1">
        <f t="shared" si="21"/>
        <v>6172.523999999997</v>
      </c>
      <c r="D134" s="1">
        <f t="shared" si="22"/>
        <v>6176.673999999996</v>
      </c>
      <c r="E134" s="1">
        <f t="shared" si="23"/>
        <v>2511203168.329686</v>
      </c>
      <c r="F134" s="1">
        <f t="shared" si="18"/>
        <v>194</v>
      </c>
      <c r="G134" s="3">
        <f t="shared" si="19"/>
        <v>6172.523999999997</v>
      </c>
      <c r="H134" s="1">
        <f>INDEX(Data!F$21:F$220,Graph!M134)</f>
        <v>2511.203977620196</v>
      </c>
      <c r="I134" s="1">
        <f>INDEX(Data!G$21:G$220,Graph!M134)</f>
        <v>8.3</v>
      </c>
      <c r="J134">
        <f t="shared" si="24"/>
        <v>4.15</v>
      </c>
      <c r="K134" s="1">
        <f t="shared" si="25"/>
        <v>-9.503747418456442</v>
      </c>
      <c r="L134">
        <v>3</v>
      </c>
      <c r="M134">
        <v>167</v>
      </c>
    </row>
    <row r="135" spans="1:13" ht="12.75">
      <c r="A135" s="1" t="str">
        <f>INDEX(Data!B$21:B$220,Graph!M135)</f>
        <v>Rwanda</v>
      </c>
      <c r="B135" s="1">
        <f t="shared" si="20"/>
        <v>2023.5719597662405</v>
      </c>
      <c r="C135" s="1">
        <f t="shared" si="21"/>
        <v>6032.374999999997</v>
      </c>
      <c r="D135" s="1">
        <f t="shared" si="22"/>
        <v>6036.524999999997</v>
      </c>
      <c r="E135" s="1">
        <f t="shared" si="23"/>
        <v>2023571160.3296862</v>
      </c>
      <c r="F135" s="1">
        <f t="shared" si="18"/>
        <v>183</v>
      </c>
      <c r="G135" s="3">
        <f t="shared" si="19"/>
        <v>6032.374999999997</v>
      </c>
      <c r="H135" s="1">
        <f>INDEX(Data!F$21:F$220,Graph!M135)</f>
        <v>2023.5719597662405</v>
      </c>
      <c r="I135" s="1">
        <f>INDEX(Data!G$21:G$220,Graph!M135)</f>
        <v>8.3</v>
      </c>
      <c r="J135">
        <f t="shared" si="24"/>
        <v>4.15</v>
      </c>
      <c r="K135" s="1">
        <f t="shared" si="25"/>
        <v>-36.03603262115803</v>
      </c>
      <c r="L135">
        <v>1</v>
      </c>
      <c r="M135">
        <v>159</v>
      </c>
    </row>
    <row r="136" spans="1:13" ht="12.75">
      <c r="A136" s="1" t="str">
        <f>INDEX(Data!B$21:B$220,Graph!M136)</f>
        <v>Haiti</v>
      </c>
      <c r="B136" s="1">
        <f t="shared" si="20"/>
        <v>965.8248824732552</v>
      </c>
      <c r="C136" s="1">
        <f t="shared" si="21"/>
        <v>4284.310999999999</v>
      </c>
      <c r="D136" s="1">
        <f t="shared" si="22"/>
        <v>4288.410999999999</v>
      </c>
      <c r="E136" s="1">
        <f t="shared" si="23"/>
        <v>965824154.3136659</v>
      </c>
      <c r="F136" s="1">
        <f t="shared" si="18"/>
        <v>158</v>
      </c>
      <c r="G136" s="3">
        <f t="shared" si="19"/>
        <v>4284.310999999999</v>
      </c>
      <c r="H136" s="1">
        <f>INDEX(Data!F$21:F$220,Graph!M136)</f>
        <v>965.8248824732552</v>
      </c>
      <c r="I136" s="1">
        <f>INDEX(Data!G$21:G$220,Graph!M136)</f>
        <v>8.2</v>
      </c>
      <c r="J136">
        <f t="shared" si="24"/>
        <v>4.1</v>
      </c>
      <c r="K136" s="1">
        <f t="shared" si="25"/>
        <v>-1.9590913540680504</v>
      </c>
      <c r="L136">
        <v>8</v>
      </c>
      <c r="M136">
        <v>153</v>
      </c>
    </row>
    <row r="137" spans="1:13" ht="12.75">
      <c r="A137" s="1" t="str">
        <f>INDEX(Data!B$21:B$220,Graph!M137)</f>
        <v>Austria</v>
      </c>
      <c r="B137" s="1">
        <f t="shared" si="20"/>
        <v>153.2038072712559</v>
      </c>
      <c r="C137" s="1">
        <f t="shared" si="21"/>
        <v>410.7850000000001</v>
      </c>
      <c r="D137" s="1">
        <f t="shared" si="22"/>
        <v>414.8350000000001</v>
      </c>
      <c r="E137" s="1">
        <f t="shared" si="23"/>
        <v>153203015.29764563</v>
      </c>
      <c r="F137" s="1">
        <f t="shared" si="18"/>
        <v>26</v>
      </c>
      <c r="G137" s="3">
        <f t="shared" si="19"/>
        <v>410.7850000000001</v>
      </c>
      <c r="H137" s="1">
        <f>INDEX(Data!F$21:F$220,Graph!M137)</f>
        <v>153.2038072712559</v>
      </c>
      <c r="I137" s="1">
        <f>INDEX(Data!G$21:G$220,Graph!M137)</f>
        <v>8.1</v>
      </c>
      <c r="J137">
        <f t="shared" si="24"/>
        <v>4.05</v>
      </c>
      <c r="K137" s="1">
        <f t="shared" si="25"/>
        <v>-5.242055270439408</v>
      </c>
      <c r="L137">
        <v>11</v>
      </c>
      <c r="M137">
        <v>14</v>
      </c>
    </row>
    <row r="138" spans="1:13" ht="12.75">
      <c r="A138" s="1" t="str">
        <f>INDEX(Data!B$21:B$220,Graph!M138)</f>
        <v>Bulgaria</v>
      </c>
      <c r="B138" s="1">
        <f t="shared" si="20"/>
        <v>196.61141350678741</v>
      </c>
      <c r="C138" s="1">
        <f t="shared" si="21"/>
        <v>680.454</v>
      </c>
      <c r="D138" s="1">
        <f t="shared" si="22"/>
        <v>684.454</v>
      </c>
      <c r="E138" s="1">
        <f t="shared" si="23"/>
        <v>196611057.2816253</v>
      </c>
      <c r="F138" s="1">
        <f t="shared" si="18"/>
        <v>40</v>
      </c>
      <c r="G138" s="3">
        <f t="shared" si="19"/>
        <v>680.454</v>
      </c>
      <c r="H138" s="1">
        <f>INDEX(Data!F$21:F$220,Graph!M138)</f>
        <v>196.61141350678741</v>
      </c>
      <c r="I138" s="1">
        <f>INDEX(Data!G$21:G$220,Graph!M138)</f>
        <v>8</v>
      </c>
      <c r="J138">
        <f t="shared" si="24"/>
        <v>4</v>
      </c>
      <c r="K138" s="1">
        <f t="shared" si="25"/>
        <v>-1.3464994312935517</v>
      </c>
      <c r="L138">
        <v>9</v>
      </c>
      <c r="M138">
        <v>56</v>
      </c>
    </row>
    <row r="139" spans="1:13" ht="12.75">
      <c r="A139" s="1" t="str">
        <f>INDEX(Data!B$21:B$220,Graph!M139)</f>
        <v>Switzerland</v>
      </c>
      <c r="B139" s="1">
        <f t="shared" si="20"/>
        <v>351.0538522163861</v>
      </c>
      <c r="C139" s="1">
        <f t="shared" si="21"/>
        <v>3353.055</v>
      </c>
      <c r="D139" s="1">
        <f t="shared" si="22"/>
        <v>3356.6549999999997</v>
      </c>
      <c r="E139" s="1">
        <f t="shared" si="23"/>
        <v>351053012.1534628</v>
      </c>
      <c r="F139" s="1">
        <f t="shared" si="18"/>
        <v>107</v>
      </c>
      <c r="G139" s="3">
        <f t="shared" si="19"/>
        <v>3353.055</v>
      </c>
      <c r="H139" s="1">
        <f>INDEX(Data!F$21:F$220,Graph!M139)</f>
        <v>351.0538522163861</v>
      </c>
      <c r="I139" s="1">
        <f>INDEX(Data!G$21:G$220,Graph!M139)</f>
        <v>7.2</v>
      </c>
      <c r="J139">
        <f t="shared" si="24"/>
        <v>3.6</v>
      </c>
      <c r="K139" s="1">
        <f t="shared" si="25"/>
        <v>-0.10248914082882266</v>
      </c>
      <c r="L139">
        <v>11</v>
      </c>
      <c r="M139">
        <v>11</v>
      </c>
    </row>
    <row r="140" spans="1:13" ht="12.75">
      <c r="A140" s="1" t="str">
        <f>INDEX(Data!B$21:B$220,Graph!M140)</f>
        <v>Hong Kong, China</v>
      </c>
      <c r="B140" s="1">
        <f t="shared" si="20"/>
        <v>216.5721735026854</v>
      </c>
      <c r="C140" s="1">
        <f t="shared" si="21"/>
        <v>2290.1540000000005</v>
      </c>
      <c r="D140" s="1">
        <f t="shared" si="22"/>
        <v>2293.6540000000005</v>
      </c>
      <c r="E140" s="1">
        <f t="shared" si="23"/>
        <v>216572024.12142214</v>
      </c>
      <c r="F140" s="1">
        <f t="shared" si="18"/>
        <v>48</v>
      </c>
      <c r="G140" s="3">
        <f t="shared" si="19"/>
        <v>2290.1540000000005</v>
      </c>
      <c r="H140" s="1">
        <f>INDEX(Data!F$21:F$220,Graph!M140)</f>
        <v>216.5721735026854</v>
      </c>
      <c r="I140" s="1">
        <f>INDEX(Data!G$21:G$220,Graph!M140)</f>
        <v>7</v>
      </c>
      <c r="J140">
        <f t="shared" si="24"/>
        <v>3.5</v>
      </c>
      <c r="K140" s="1">
        <f t="shared" si="25"/>
        <v>0</v>
      </c>
      <c r="L140">
        <v>7</v>
      </c>
      <c r="M140">
        <v>23</v>
      </c>
    </row>
    <row r="141" spans="1:13" ht="12.75">
      <c r="A141" s="1" t="str">
        <f>INDEX(Data!B$21:B$220,Graph!M141)</f>
        <v>Honduras</v>
      </c>
      <c r="B141" s="1">
        <f t="shared" si="20"/>
        <v>231.16720508326227</v>
      </c>
      <c r="C141" s="1">
        <f t="shared" si="21"/>
        <v>2344.154000000001</v>
      </c>
      <c r="D141" s="1">
        <f t="shared" si="22"/>
        <v>2347.554000000001</v>
      </c>
      <c r="E141" s="1">
        <f t="shared" si="23"/>
        <v>231167116.08938152</v>
      </c>
      <c r="F141" s="1">
        <f t="shared" si="18"/>
        <v>56</v>
      </c>
      <c r="G141" s="3">
        <f t="shared" si="19"/>
        <v>2344.154000000001</v>
      </c>
      <c r="H141" s="1">
        <f>INDEX(Data!F$21:F$220,Graph!M141)</f>
        <v>231.16720508326227</v>
      </c>
      <c r="I141" s="1">
        <f>INDEX(Data!G$21:G$220,Graph!M141)</f>
        <v>6.8</v>
      </c>
      <c r="J141">
        <f t="shared" si="24"/>
        <v>3.4</v>
      </c>
      <c r="K141" s="1">
        <f t="shared" si="25"/>
        <v>-0.6554488468296427</v>
      </c>
      <c r="L141">
        <v>8</v>
      </c>
      <c r="M141">
        <v>115</v>
      </c>
    </row>
    <row r="142" spans="1:13" ht="12.75">
      <c r="A142" s="1" t="str">
        <f>INDEX(Data!B$21:B$220,Graph!M142)</f>
        <v>Benin</v>
      </c>
      <c r="B142" s="1">
        <f t="shared" si="20"/>
        <v>2323.9480215003528</v>
      </c>
      <c r="C142" s="1">
        <f t="shared" si="21"/>
        <v>6124.204999999996</v>
      </c>
      <c r="D142" s="1">
        <f t="shared" si="22"/>
        <v>6127.5049999999965</v>
      </c>
      <c r="E142" s="1">
        <f t="shared" si="23"/>
        <v>2323948162.0573406</v>
      </c>
      <c r="F142" s="1">
        <f t="shared" si="18"/>
        <v>189</v>
      </c>
      <c r="G142" s="3">
        <f t="shared" si="19"/>
        <v>6124.204999999996</v>
      </c>
      <c r="H142" s="1">
        <f>INDEX(Data!F$21:F$220,Graph!M142)</f>
        <v>2323.9480215003528</v>
      </c>
      <c r="I142" s="1">
        <f>INDEX(Data!G$21:G$220,Graph!M142)</f>
        <v>6.6</v>
      </c>
      <c r="J142">
        <f t="shared" si="24"/>
        <v>3.3</v>
      </c>
      <c r="K142" s="1">
        <f t="shared" si="25"/>
        <v>-115.03308755183798</v>
      </c>
      <c r="L142">
        <v>3</v>
      </c>
      <c r="M142">
        <v>161</v>
      </c>
    </row>
    <row r="143" spans="1:13" ht="12.75">
      <c r="A143" s="1" t="str">
        <f>INDEX(Data!B$21:B$220,Graph!M143)</f>
        <v>Burundi</v>
      </c>
      <c r="B143" s="1">
        <f t="shared" si="20"/>
        <v>2108.7788557711697</v>
      </c>
      <c r="C143" s="1">
        <f t="shared" si="21"/>
        <v>6066.404999999997</v>
      </c>
      <c r="D143" s="1">
        <f t="shared" si="22"/>
        <v>6069.704999999997</v>
      </c>
      <c r="E143" s="1">
        <f t="shared" si="23"/>
        <v>2108778174.0573409</v>
      </c>
      <c r="F143" s="1">
        <f aca="true" t="shared" si="26" ref="F143:F174">RANK(E143,E$47:E$246,1)</f>
        <v>187</v>
      </c>
      <c r="G143" s="3">
        <f aca="true" t="shared" si="27" ref="G143:G174">C143</f>
        <v>6066.404999999997</v>
      </c>
      <c r="H143" s="1">
        <f>INDEX(Data!F$21:F$220,Graph!M143)</f>
        <v>2108.7788557711697</v>
      </c>
      <c r="I143" s="1">
        <f>INDEX(Data!G$21:G$220,Graph!M143)</f>
        <v>6.6</v>
      </c>
      <c r="J143">
        <f t="shared" si="24"/>
        <v>3.3</v>
      </c>
      <c r="K143" s="1">
        <f t="shared" si="25"/>
        <v>-3.9243236954971508</v>
      </c>
      <c r="L143">
        <v>1</v>
      </c>
      <c r="M143">
        <v>173</v>
      </c>
    </row>
    <row r="144" spans="1:13" ht="12.75">
      <c r="A144" s="1" t="str">
        <f>INDEX(Data!B$21:B$220,Graph!M144)</f>
        <v>El Salvador</v>
      </c>
      <c r="B144" s="1">
        <f t="shared" si="20"/>
        <v>428.0200878813632</v>
      </c>
      <c r="C144" s="1">
        <f t="shared" si="21"/>
        <v>3411.8889999999997</v>
      </c>
      <c r="D144" s="1">
        <f t="shared" si="22"/>
        <v>3415.0889999999995</v>
      </c>
      <c r="E144" s="1">
        <f t="shared" si="23"/>
        <v>428020104.02530026</v>
      </c>
      <c r="F144" s="1">
        <f t="shared" si="26"/>
        <v>115</v>
      </c>
      <c r="G144" s="3">
        <f t="shared" si="27"/>
        <v>3411.8889999999997</v>
      </c>
      <c r="H144" s="1">
        <f>INDEX(Data!F$21:F$220,Graph!M144)</f>
        <v>428.0200878813632</v>
      </c>
      <c r="I144" s="1">
        <f>INDEX(Data!G$21:G$220,Graph!M144)</f>
        <v>6.4</v>
      </c>
      <c r="J144">
        <f t="shared" si="24"/>
        <v>3.2</v>
      </c>
      <c r="K144" s="1">
        <f t="shared" si="25"/>
        <v>-14.476160434696794</v>
      </c>
      <c r="L144">
        <v>8</v>
      </c>
      <c r="M144">
        <v>103</v>
      </c>
    </row>
    <row r="145" spans="1:13" ht="12.75">
      <c r="A145" s="1" t="str">
        <f>INDEX(Data!B$21:B$220,Graph!M145)</f>
        <v>Israel</v>
      </c>
      <c r="B145" s="1">
        <f t="shared" si="20"/>
        <v>132.42162188056727</v>
      </c>
      <c r="C145" s="1">
        <f t="shared" si="21"/>
        <v>267.4500000000001</v>
      </c>
      <c r="D145" s="1">
        <f t="shared" si="22"/>
        <v>270.6000000000001</v>
      </c>
      <c r="E145" s="1">
        <f t="shared" si="23"/>
        <v>132421023.00927992</v>
      </c>
      <c r="F145" s="1">
        <f t="shared" si="26"/>
        <v>20</v>
      </c>
      <c r="G145" s="3">
        <f t="shared" si="27"/>
        <v>267.4500000000001</v>
      </c>
      <c r="H145" s="1">
        <f>INDEX(Data!F$21:F$220,Graph!M145)</f>
        <v>132.42162188056727</v>
      </c>
      <c r="I145" s="1">
        <f>INDEX(Data!G$21:G$220,Graph!M145)</f>
        <v>6.3</v>
      </c>
      <c r="J145">
        <f t="shared" si="24"/>
        <v>3.15</v>
      </c>
      <c r="K145" s="1">
        <f t="shared" si="25"/>
        <v>-3.4052110594835483</v>
      </c>
      <c r="L145">
        <v>6</v>
      </c>
      <c r="M145">
        <v>22</v>
      </c>
    </row>
    <row r="146" spans="1:13" ht="12.75">
      <c r="A146" s="1" t="str">
        <f>INDEX(Data!B$21:B$220,Graph!M146)</f>
        <v>Tajikistan</v>
      </c>
      <c r="B146" s="1">
        <f t="shared" si="20"/>
        <v>883.5622994659743</v>
      </c>
      <c r="C146" s="1">
        <f t="shared" si="21"/>
        <v>4250.8009999999995</v>
      </c>
      <c r="D146" s="1">
        <f t="shared" si="22"/>
        <v>4253.901</v>
      </c>
      <c r="E146" s="1">
        <f t="shared" si="23"/>
        <v>883562116.9932595</v>
      </c>
      <c r="F146" s="1">
        <f t="shared" si="26"/>
        <v>155</v>
      </c>
      <c r="G146" s="3">
        <f t="shared" si="27"/>
        <v>4250.8009999999995</v>
      </c>
      <c r="H146" s="1">
        <f>INDEX(Data!F$21:F$220,Graph!M146)</f>
        <v>883.5622994659743</v>
      </c>
      <c r="I146" s="1">
        <f>INDEX(Data!G$21:G$220,Graph!M146)</f>
        <v>6.2</v>
      </c>
      <c r="J146">
        <f t="shared" si="24"/>
        <v>3.1</v>
      </c>
      <c r="K146" s="1">
        <f t="shared" si="25"/>
        <v>-2.156494232403702</v>
      </c>
      <c r="L146">
        <v>6</v>
      </c>
      <c r="M146">
        <v>116</v>
      </c>
    </row>
    <row r="147" spans="1:13" ht="12.75">
      <c r="A147" s="1" t="str">
        <f>INDEX(Data!B$21:B$220,Graph!M147)</f>
        <v>Paraguay</v>
      </c>
      <c r="B147" s="1">
        <f t="shared" si="20"/>
        <v>274.19926370518107</v>
      </c>
      <c r="C147" s="1">
        <f t="shared" si="21"/>
        <v>2750.222</v>
      </c>
      <c r="D147" s="1">
        <f t="shared" si="22"/>
        <v>2753.072</v>
      </c>
      <c r="E147" s="1">
        <f t="shared" si="23"/>
        <v>274199089.91315806</v>
      </c>
      <c r="F147" s="1">
        <f t="shared" si="26"/>
        <v>71</v>
      </c>
      <c r="G147" s="3">
        <f t="shared" si="27"/>
        <v>2750.222</v>
      </c>
      <c r="H147" s="1">
        <f>INDEX(Data!F$21:F$220,Graph!M147)</f>
        <v>274.19926370518107</v>
      </c>
      <c r="I147" s="1">
        <f>INDEX(Data!G$21:G$220,Graph!M147)</f>
        <v>5.7</v>
      </c>
      <c r="J147">
        <f t="shared" si="24"/>
        <v>2.85</v>
      </c>
      <c r="K147" s="1">
        <f t="shared" si="25"/>
        <v>-1.5936388809391246</v>
      </c>
      <c r="L147">
        <v>8</v>
      </c>
      <c r="M147">
        <v>89</v>
      </c>
    </row>
    <row r="148" spans="1:13" ht="12.75">
      <c r="A148" s="1" t="str">
        <f>INDEX(Data!B$21:B$220,Graph!M148)</f>
        <v>Papua New Guinea</v>
      </c>
      <c r="B148" s="1">
        <f t="shared" si="20"/>
        <v>626.9438900482031</v>
      </c>
      <c r="C148" s="1">
        <f t="shared" si="21"/>
        <v>3884.2589999999996</v>
      </c>
      <c r="D148" s="1">
        <f t="shared" si="22"/>
        <v>3887.0589999999997</v>
      </c>
      <c r="E148" s="1">
        <f t="shared" si="23"/>
        <v>626943133.8971376</v>
      </c>
      <c r="F148" s="1">
        <f t="shared" si="26"/>
        <v>140</v>
      </c>
      <c r="G148" s="3">
        <f t="shared" si="27"/>
        <v>3884.2589999999996</v>
      </c>
      <c r="H148" s="1">
        <f>INDEX(Data!F$21:F$220,Graph!M148)</f>
        <v>626.9438900482031</v>
      </c>
      <c r="I148" s="1">
        <f>INDEX(Data!G$21:G$220,Graph!M148)</f>
        <v>5.6</v>
      </c>
      <c r="J148">
        <f t="shared" si="24"/>
        <v>2.8</v>
      </c>
      <c r="K148" s="1">
        <f t="shared" si="25"/>
        <v>-7.037528344822931</v>
      </c>
      <c r="L148">
        <v>5</v>
      </c>
      <c r="M148">
        <v>133</v>
      </c>
    </row>
    <row r="149" spans="1:13" ht="12.75">
      <c r="A149" s="1" t="str">
        <f>INDEX(Data!B$21:B$220,Graph!M149)</f>
        <v>Lao People's D Republic</v>
      </c>
      <c r="B149" s="1">
        <f t="shared" si="20"/>
        <v>1157.5970352327452</v>
      </c>
      <c r="C149" s="1">
        <f t="shared" si="21"/>
        <v>5596.801999999998</v>
      </c>
      <c r="D149" s="1">
        <f t="shared" si="22"/>
        <v>5599.551999999998</v>
      </c>
      <c r="E149" s="1">
        <f t="shared" si="23"/>
        <v>1157597135.8811173</v>
      </c>
      <c r="F149" s="1">
        <f t="shared" si="26"/>
        <v>164</v>
      </c>
      <c r="G149" s="3">
        <f t="shared" si="27"/>
        <v>5596.801999999998</v>
      </c>
      <c r="H149" s="1">
        <f>INDEX(Data!F$21:F$220,Graph!M149)</f>
        <v>1157.5970352327452</v>
      </c>
      <c r="I149" s="1">
        <f>INDEX(Data!G$21:G$220,Graph!M149)</f>
        <v>5.5</v>
      </c>
      <c r="J149">
        <f t="shared" si="24"/>
        <v>2.75</v>
      </c>
      <c r="K149" s="1">
        <f t="shared" si="25"/>
        <v>-16.126796187890932</v>
      </c>
      <c r="L149">
        <v>5</v>
      </c>
      <c r="M149">
        <v>135</v>
      </c>
    </row>
    <row r="150" spans="1:13" ht="12.75">
      <c r="A150" s="1" t="str">
        <f>INDEX(Data!B$21:B$220,Graph!M150)</f>
        <v>Denmark</v>
      </c>
      <c r="B150" s="1">
        <f t="shared" si="20"/>
        <v>275.7929025861202</v>
      </c>
      <c r="C150" s="1">
        <f t="shared" si="21"/>
        <v>2755.7720000000004</v>
      </c>
      <c r="D150" s="1">
        <f t="shared" si="22"/>
        <v>2758.472</v>
      </c>
      <c r="E150" s="1">
        <f t="shared" si="23"/>
        <v>275792017.8650971</v>
      </c>
      <c r="F150" s="1">
        <f t="shared" si="26"/>
        <v>72</v>
      </c>
      <c r="G150" s="3">
        <f t="shared" si="27"/>
        <v>2755.7720000000004</v>
      </c>
      <c r="H150" s="1">
        <f>INDEX(Data!F$21:F$220,Graph!M150)</f>
        <v>275.7929025861202</v>
      </c>
      <c r="I150" s="1">
        <f>INDEX(Data!G$21:G$220,Graph!M150)</f>
        <v>5.4</v>
      </c>
      <c r="J150">
        <f t="shared" si="24"/>
        <v>2.7</v>
      </c>
      <c r="K150" s="1">
        <f t="shared" si="25"/>
        <v>-0.020610953748530392</v>
      </c>
      <c r="L150">
        <v>11</v>
      </c>
      <c r="M150">
        <v>17</v>
      </c>
    </row>
    <row r="151" spans="1:13" ht="12.75">
      <c r="A151" s="1" t="str">
        <f>INDEX(Data!B$21:B$220,Graph!M151)</f>
        <v>Libyan Arab Jamahiriya</v>
      </c>
      <c r="B151" s="1">
        <f t="shared" si="20"/>
        <v>204.69423071059958</v>
      </c>
      <c r="C151" s="1">
        <f t="shared" si="21"/>
        <v>691.454</v>
      </c>
      <c r="D151" s="1">
        <f t="shared" si="22"/>
        <v>694.154</v>
      </c>
      <c r="E151" s="1">
        <f t="shared" si="23"/>
        <v>204694058.86509708</v>
      </c>
      <c r="F151" s="1">
        <f t="shared" si="26"/>
        <v>42</v>
      </c>
      <c r="G151" s="3">
        <f t="shared" si="27"/>
        <v>691.454</v>
      </c>
      <c r="H151" s="1">
        <f>INDEX(Data!F$21:F$220,Graph!M151)</f>
        <v>204.69423071059958</v>
      </c>
      <c r="I151" s="1">
        <f>INDEX(Data!G$21:G$220,Graph!M151)</f>
        <v>5.4</v>
      </c>
      <c r="J151">
        <f t="shared" si="24"/>
        <v>2.7</v>
      </c>
      <c r="K151" s="1">
        <f t="shared" si="25"/>
        <v>-0.23696590973273146</v>
      </c>
      <c r="L151">
        <v>3</v>
      </c>
      <c r="M151">
        <v>58</v>
      </c>
    </row>
    <row r="152" spans="1:13" ht="12.75">
      <c r="A152" s="1" t="str">
        <f>INDEX(Data!B$21:B$220,Graph!M152)</f>
        <v>Slovakia</v>
      </c>
      <c r="B152" s="1">
        <f t="shared" si="20"/>
        <v>261.00898413577016</v>
      </c>
      <c r="C152" s="1">
        <f t="shared" si="21"/>
        <v>2709.972</v>
      </c>
      <c r="D152" s="1">
        <f t="shared" si="22"/>
        <v>2712.672</v>
      </c>
      <c r="E152" s="1">
        <f t="shared" si="23"/>
        <v>261008042.86509708</v>
      </c>
      <c r="F152" s="1">
        <f t="shared" si="26"/>
        <v>68</v>
      </c>
      <c r="G152" s="3">
        <f t="shared" si="27"/>
        <v>2709.972</v>
      </c>
      <c r="H152" s="1">
        <f>INDEX(Data!F$21:F$220,Graph!M152)</f>
        <v>261.00898413577016</v>
      </c>
      <c r="I152" s="1">
        <f>INDEX(Data!G$21:G$220,Graph!M152)</f>
        <v>5.4</v>
      </c>
      <c r="J152">
        <f t="shared" si="24"/>
        <v>2.7</v>
      </c>
      <c r="K152" s="1">
        <f t="shared" si="25"/>
        <v>-6.2347208933630895</v>
      </c>
      <c r="L152">
        <v>9</v>
      </c>
      <c r="M152">
        <v>42</v>
      </c>
    </row>
    <row r="153" spans="1:13" ht="12.75">
      <c r="A153" s="1" t="str">
        <f>INDEX(Data!B$21:B$220,Graph!M153)</f>
        <v>Jordan</v>
      </c>
      <c r="B153" s="1">
        <f t="shared" si="20"/>
        <v>204.93119662033232</v>
      </c>
      <c r="C153" s="1">
        <f t="shared" si="21"/>
        <v>696.804</v>
      </c>
      <c r="D153" s="1">
        <f t="shared" si="22"/>
        <v>699.454</v>
      </c>
      <c r="E153" s="1">
        <f t="shared" si="23"/>
        <v>204931090.84907678</v>
      </c>
      <c r="F153" s="1">
        <f t="shared" si="26"/>
        <v>43</v>
      </c>
      <c r="G153" s="3">
        <f t="shared" si="27"/>
        <v>696.804</v>
      </c>
      <c r="H153" s="1">
        <f>INDEX(Data!F$21:F$220,Graph!M153)</f>
        <v>204.93119662033232</v>
      </c>
      <c r="I153" s="1">
        <f>INDEX(Data!G$21:G$220,Graph!M153)</f>
        <v>5.3</v>
      </c>
      <c r="J153">
        <f t="shared" si="24"/>
        <v>2.65</v>
      </c>
      <c r="K153" s="1">
        <f t="shared" si="25"/>
        <v>-0.657319514507833</v>
      </c>
      <c r="L153">
        <v>6</v>
      </c>
      <c r="M153">
        <v>90</v>
      </c>
    </row>
    <row r="154" spans="1:13" ht="12.75">
      <c r="A154" s="1" t="str">
        <f>INDEX(Data!B$21:B$220,Graph!M154)</f>
        <v>Nicaragua</v>
      </c>
      <c r="B154" s="1">
        <f t="shared" si="20"/>
        <v>329.4943154181455</v>
      </c>
      <c r="C154" s="1">
        <f t="shared" si="21"/>
        <v>3153.8559999999998</v>
      </c>
      <c r="D154" s="1">
        <f t="shared" si="22"/>
        <v>3156.506</v>
      </c>
      <c r="E154" s="1">
        <f t="shared" si="23"/>
        <v>329494118.8490768</v>
      </c>
      <c r="F154" s="1">
        <f t="shared" si="26"/>
        <v>97</v>
      </c>
      <c r="G154" s="3">
        <f t="shared" si="27"/>
        <v>3153.8559999999998</v>
      </c>
      <c r="H154" s="1">
        <f>INDEX(Data!F$21:F$220,Graph!M154)</f>
        <v>329.4943154181455</v>
      </c>
      <c r="I154" s="1">
        <f>INDEX(Data!G$21:G$220,Graph!M154)</f>
        <v>5.3</v>
      </c>
      <c r="J154">
        <f t="shared" si="24"/>
        <v>2.65</v>
      </c>
      <c r="K154" s="1">
        <f t="shared" si="25"/>
        <v>-0.38248129643352513</v>
      </c>
      <c r="L154">
        <v>8</v>
      </c>
      <c r="M154">
        <v>118</v>
      </c>
    </row>
    <row r="155" spans="1:13" ht="12.75">
      <c r="A155" s="1" t="str">
        <f>INDEX(Data!B$21:B$220,Graph!M155)</f>
        <v>Finland</v>
      </c>
      <c r="B155" s="1">
        <f t="shared" si="20"/>
        <v>456.9805468103499</v>
      </c>
      <c r="C155" s="1">
        <f t="shared" si="21"/>
        <v>3456.5989999999997</v>
      </c>
      <c r="D155" s="1">
        <f t="shared" si="22"/>
        <v>3459.1989999999996</v>
      </c>
      <c r="E155" s="1">
        <f t="shared" si="23"/>
        <v>456980013.83305645</v>
      </c>
      <c r="F155" s="1">
        <f t="shared" si="26"/>
        <v>120</v>
      </c>
      <c r="G155" s="3">
        <f t="shared" si="27"/>
        <v>3456.5989999999997</v>
      </c>
      <c r="H155" s="1">
        <f>INDEX(Data!F$21:F$220,Graph!M155)</f>
        <v>456.9805468103499</v>
      </c>
      <c r="I155" s="1">
        <f>INDEX(Data!G$21:G$220,Graph!M155)</f>
        <v>5.2</v>
      </c>
      <c r="J155">
        <f t="shared" si="24"/>
        <v>2.6</v>
      </c>
      <c r="K155" s="1">
        <f t="shared" si="25"/>
        <v>-12.729055464144665</v>
      </c>
      <c r="L155">
        <v>11</v>
      </c>
      <c r="M155">
        <v>13</v>
      </c>
    </row>
    <row r="156" spans="1:13" ht="12.75">
      <c r="A156" s="1" t="str">
        <f>INDEX(Data!B$21:B$220,Graph!M156)</f>
        <v>Georgia</v>
      </c>
      <c r="B156" s="1">
        <f t="shared" si="20"/>
        <v>168.40615413380905</v>
      </c>
      <c r="C156" s="1">
        <f t="shared" si="21"/>
        <v>466.43500000000006</v>
      </c>
      <c r="D156" s="1">
        <f t="shared" si="22"/>
        <v>469.0350000000001</v>
      </c>
      <c r="E156" s="1">
        <f t="shared" si="23"/>
        <v>168406097.83305645</v>
      </c>
      <c r="F156" s="1">
        <f t="shared" si="26"/>
        <v>31</v>
      </c>
      <c r="G156" s="3">
        <f t="shared" si="27"/>
        <v>466.43500000000006</v>
      </c>
      <c r="H156" s="1">
        <f>INDEX(Data!F$21:F$220,Graph!M156)</f>
        <v>168.40615413380905</v>
      </c>
      <c r="I156" s="1">
        <f>INDEX(Data!G$21:G$220,Graph!M156)</f>
        <v>5.2</v>
      </c>
      <c r="J156">
        <f t="shared" si="24"/>
        <v>2.6</v>
      </c>
      <c r="K156" s="1">
        <f t="shared" si="25"/>
        <v>-8.132680646710298</v>
      </c>
      <c r="L156">
        <v>6</v>
      </c>
      <c r="M156">
        <v>97</v>
      </c>
    </row>
    <row r="157" spans="1:13" ht="12.75">
      <c r="A157" s="1" t="str">
        <f>INDEX(Data!B$21:B$220,Graph!M157)</f>
        <v>Kyrgyzstan</v>
      </c>
      <c r="B157" s="1">
        <f t="shared" si="20"/>
        <v>417.52001540922055</v>
      </c>
      <c r="C157" s="1">
        <f t="shared" si="21"/>
        <v>3380.4049999999997</v>
      </c>
      <c r="D157" s="1">
        <f t="shared" si="22"/>
        <v>3382.955</v>
      </c>
      <c r="E157" s="1">
        <f t="shared" si="23"/>
        <v>417520110.81703615</v>
      </c>
      <c r="F157" s="1">
        <f t="shared" si="26"/>
        <v>111</v>
      </c>
      <c r="G157" s="3">
        <f t="shared" si="27"/>
        <v>3380.4049999999997</v>
      </c>
      <c r="H157" s="1">
        <f>INDEX(Data!F$21:F$220,Graph!M157)</f>
        <v>417.52001540922055</v>
      </c>
      <c r="I157" s="1">
        <f>INDEX(Data!G$21:G$220,Graph!M157)</f>
        <v>5.1</v>
      </c>
      <c r="J157">
        <f t="shared" si="24"/>
        <v>2.55</v>
      </c>
      <c r="K157" s="1">
        <f t="shared" si="25"/>
        <v>-6.041271641783396</v>
      </c>
      <c r="L157">
        <v>6</v>
      </c>
      <c r="M157">
        <v>110</v>
      </c>
    </row>
    <row r="158" spans="1:13" ht="12.75">
      <c r="A158" s="1" t="str">
        <f>INDEX(Data!B$21:B$220,Graph!M158)</f>
        <v>Sierra Leone</v>
      </c>
      <c r="B158" s="1">
        <f t="shared" si="20"/>
        <v>3583.6786009629723</v>
      </c>
      <c r="C158" s="1">
        <f t="shared" si="21"/>
        <v>6227.073999999997</v>
      </c>
      <c r="D158" s="1">
        <f t="shared" si="22"/>
        <v>6229.4739999999965</v>
      </c>
      <c r="E158" s="1">
        <f t="shared" si="23"/>
        <v>3583678177.7689753</v>
      </c>
      <c r="F158" s="1">
        <f t="shared" si="26"/>
        <v>199</v>
      </c>
      <c r="G158" s="3">
        <f t="shared" si="27"/>
        <v>6227.073999999997</v>
      </c>
      <c r="H158" s="1">
        <f>INDEX(Data!F$21:F$220,Graph!M158)</f>
        <v>3583.6786009629723</v>
      </c>
      <c r="I158" s="1">
        <f>INDEX(Data!G$21:G$220,Graph!M158)</f>
        <v>4.8</v>
      </c>
      <c r="J158">
        <f t="shared" si="24"/>
        <v>2.4</v>
      </c>
      <c r="K158" s="1">
        <f t="shared" si="25"/>
        <v>-432.6121645667631</v>
      </c>
      <c r="L158">
        <v>3</v>
      </c>
      <c r="M158">
        <v>177</v>
      </c>
    </row>
    <row r="159" spans="1:13" ht="12.75">
      <c r="A159" s="1" t="str">
        <f>INDEX(Data!B$21:B$220,Graph!M159)</f>
        <v>Togo</v>
      </c>
      <c r="B159" s="1">
        <f t="shared" si="20"/>
        <v>1796.5393276494892</v>
      </c>
      <c r="C159" s="1">
        <f t="shared" si="21"/>
        <v>5795.824999999997</v>
      </c>
      <c r="D159" s="1">
        <f t="shared" si="22"/>
        <v>5798.224999999997</v>
      </c>
      <c r="E159" s="1">
        <f t="shared" si="23"/>
        <v>1796539143.768975</v>
      </c>
      <c r="F159" s="1">
        <f t="shared" si="26"/>
        <v>178</v>
      </c>
      <c r="G159" s="3">
        <f t="shared" si="27"/>
        <v>5795.824999999997</v>
      </c>
      <c r="H159" s="1">
        <f>INDEX(Data!F$21:F$220,Graph!M159)</f>
        <v>1796.5393276494892</v>
      </c>
      <c r="I159" s="1">
        <f>INDEX(Data!G$21:G$220,Graph!M159)</f>
        <v>4.8</v>
      </c>
      <c r="J159">
        <f t="shared" si="24"/>
        <v>2.4</v>
      </c>
      <c r="K159" s="1">
        <f t="shared" si="25"/>
        <v>-13.755296677521983</v>
      </c>
      <c r="L159">
        <v>3</v>
      </c>
      <c r="M159">
        <v>143</v>
      </c>
    </row>
    <row r="160" spans="1:13" ht="12.75">
      <c r="A160" s="1" t="str">
        <f>INDEX(Data!B$21:B$220,Graph!M160)</f>
        <v>Turkmenistan</v>
      </c>
      <c r="B160" s="1">
        <f t="shared" si="20"/>
        <v>775.857451212868</v>
      </c>
      <c r="C160" s="1">
        <f t="shared" si="21"/>
        <v>4056.2009999999996</v>
      </c>
      <c r="D160" s="1">
        <f t="shared" si="22"/>
        <v>4058.6009999999997</v>
      </c>
      <c r="E160" s="1">
        <f t="shared" si="23"/>
        <v>775857086.7689753</v>
      </c>
      <c r="F160" s="1">
        <f t="shared" si="26"/>
        <v>147</v>
      </c>
      <c r="G160" s="3">
        <f t="shared" si="27"/>
        <v>4056.2009999999996</v>
      </c>
      <c r="H160" s="1">
        <f>INDEX(Data!F$21:F$220,Graph!M160)</f>
        <v>775.857451212868</v>
      </c>
      <c r="I160" s="1">
        <f>INDEX(Data!G$21:G$220,Graph!M160)</f>
        <v>4.8</v>
      </c>
      <c r="J160">
        <f t="shared" si="24"/>
        <v>2.4</v>
      </c>
      <c r="K160" s="1">
        <f t="shared" si="25"/>
        <v>-0.9366328210566053</v>
      </c>
      <c r="L160">
        <v>6</v>
      </c>
      <c r="M160">
        <v>86</v>
      </c>
    </row>
    <row r="161" spans="1:13" ht="12.75">
      <c r="A161" s="1" t="str">
        <f>INDEX(Data!B$21:B$220,Graph!M161)</f>
        <v>Norway</v>
      </c>
      <c r="B161" s="1">
        <f t="shared" si="20"/>
        <v>608.9779918035873</v>
      </c>
      <c r="C161" s="1">
        <f t="shared" si="21"/>
        <v>3878.1089999999995</v>
      </c>
      <c r="D161" s="1">
        <f t="shared" si="22"/>
        <v>3880.3589999999995</v>
      </c>
      <c r="E161" s="1">
        <f t="shared" si="23"/>
        <v>608977001.7209142</v>
      </c>
      <c r="F161" s="1">
        <f t="shared" si="26"/>
        <v>137</v>
      </c>
      <c r="G161" s="3">
        <f t="shared" si="27"/>
        <v>3878.1089999999995</v>
      </c>
      <c r="H161" s="1">
        <f>INDEX(Data!F$21:F$220,Graph!M161)</f>
        <v>608.9779918035873</v>
      </c>
      <c r="I161" s="1">
        <f>INDEX(Data!G$21:G$220,Graph!M161)</f>
        <v>4.5</v>
      </c>
      <c r="J161">
        <f t="shared" si="24"/>
        <v>2.25</v>
      </c>
      <c r="K161" s="1">
        <f t="shared" si="25"/>
        <v>-13.149921233416649</v>
      </c>
      <c r="L161">
        <v>11</v>
      </c>
      <c r="M161">
        <v>1</v>
      </c>
    </row>
    <row r="162" spans="1:13" ht="12.75">
      <c r="A162" s="1" t="str">
        <f>INDEX(Data!B$21:B$220,Graph!M162)</f>
        <v>Croatia</v>
      </c>
      <c r="B162" s="1">
        <f t="shared" si="20"/>
        <v>195.6898429866224</v>
      </c>
      <c r="C162" s="1">
        <f t="shared" si="21"/>
        <v>674.2539999999999</v>
      </c>
      <c r="D162" s="1">
        <f t="shared" si="22"/>
        <v>676.454</v>
      </c>
      <c r="E162" s="1">
        <f t="shared" si="23"/>
        <v>195689048.70489392</v>
      </c>
      <c r="F162" s="1">
        <f t="shared" si="26"/>
        <v>39</v>
      </c>
      <c r="G162" s="3">
        <f t="shared" si="27"/>
        <v>674.2539999999999</v>
      </c>
      <c r="H162" s="1">
        <f>INDEX(Data!F$21:F$220,Graph!M162)</f>
        <v>195.6898429866224</v>
      </c>
      <c r="I162" s="1">
        <f>INDEX(Data!G$21:G$220,Graph!M162)</f>
        <v>4.4</v>
      </c>
      <c r="J162">
        <f t="shared" si="24"/>
        <v>2.2</v>
      </c>
      <c r="K162" s="1">
        <f t="shared" si="25"/>
        <v>-0.9215705201650053</v>
      </c>
      <c r="L162">
        <v>9</v>
      </c>
      <c r="M162">
        <v>48</v>
      </c>
    </row>
    <row r="163" spans="1:13" ht="12.75">
      <c r="A163" s="1" t="str">
        <f>INDEX(Data!B$21:B$220,Graph!M163)</f>
        <v>Moldova, Republic of</v>
      </c>
      <c r="B163" s="1">
        <f t="shared" si="20"/>
        <v>197.95791293808097</v>
      </c>
      <c r="C163" s="1">
        <f t="shared" si="21"/>
        <v>686.6039999999999</v>
      </c>
      <c r="D163" s="1">
        <f t="shared" si="22"/>
        <v>688.7539999999999</v>
      </c>
      <c r="E163" s="1">
        <f t="shared" si="23"/>
        <v>197957113.68887362</v>
      </c>
      <c r="F163" s="1">
        <f t="shared" si="26"/>
        <v>41</v>
      </c>
      <c r="G163" s="3">
        <f t="shared" si="27"/>
        <v>686.6039999999999</v>
      </c>
      <c r="H163" s="1">
        <f>INDEX(Data!F$21:F$220,Graph!M163)</f>
        <v>197.95791293808097</v>
      </c>
      <c r="I163" s="1">
        <f>INDEX(Data!G$21:G$220,Graph!M163)</f>
        <v>4.3</v>
      </c>
      <c r="J163">
        <f t="shared" si="24"/>
        <v>2.15</v>
      </c>
      <c r="K163" s="1">
        <f t="shared" si="25"/>
        <v>-6.736317772518618</v>
      </c>
      <c r="L163">
        <v>9</v>
      </c>
      <c r="M163">
        <v>113</v>
      </c>
    </row>
    <row r="164" spans="1:13" ht="12.75">
      <c r="A164" s="1" t="str">
        <f>INDEX(Data!B$21:B$220,Graph!M164)</f>
        <v>Singapore</v>
      </c>
      <c r="B164" s="1">
        <f t="shared" si="20"/>
        <v>443.7802648787205</v>
      </c>
      <c r="C164" s="1">
        <f t="shared" si="21"/>
        <v>3448.4889999999996</v>
      </c>
      <c r="D164" s="1">
        <f t="shared" si="22"/>
        <v>3450.5889999999995</v>
      </c>
      <c r="E164" s="1">
        <f t="shared" si="23"/>
        <v>443780025.67285323</v>
      </c>
      <c r="F164" s="1">
        <f t="shared" si="26"/>
        <v>117</v>
      </c>
      <c r="G164" s="3">
        <f t="shared" si="27"/>
        <v>3448.4889999999996</v>
      </c>
      <c r="H164" s="1">
        <f>INDEX(Data!F$21:F$220,Graph!M164)</f>
        <v>443.7802648787205</v>
      </c>
      <c r="I164" s="1">
        <f>INDEX(Data!G$21:G$220,Graph!M164)</f>
        <v>4.2</v>
      </c>
      <c r="J164">
        <f t="shared" si="24"/>
        <v>2.1</v>
      </c>
      <c r="K164" s="1">
        <f t="shared" si="25"/>
        <v>-5.168712763167605</v>
      </c>
      <c r="L164">
        <v>5</v>
      </c>
      <c r="M164">
        <v>25</v>
      </c>
    </row>
    <row r="165" spans="1:13" ht="12.75">
      <c r="A165" s="1" t="str">
        <f>INDEX(Data!B$21:B$220,Graph!M165)</f>
        <v>Bosnia Herzegovina</v>
      </c>
      <c r="B165" s="1">
        <f t="shared" si="20"/>
        <v>49.60894453194886</v>
      </c>
      <c r="C165" s="1">
        <f t="shared" si="21"/>
        <v>13.25</v>
      </c>
      <c r="D165" s="1">
        <f t="shared" si="22"/>
        <v>15.3</v>
      </c>
      <c r="E165" s="1">
        <f t="shared" si="23"/>
        <v>49608066.65683297</v>
      </c>
      <c r="F165" s="1">
        <f t="shared" si="26"/>
        <v>4</v>
      </c>
      <c r="G165" s="3">
        <f t="shared" si="27"/>
        <v>13.25</v>
      </c>
      <c r="H165" s="1">
        <f>INDEX(Data!F$21:F$220,Graph!M165)</f>
        <v>49.60894453194886</v>
      </c>
      <c r="I165" s="1">
        <f>INDEX(Data!G$21:G$220,Graph!M165)</f>
        <v>4.1</v>
      </c>
      <c r="J165">
        <f t="shared" si="24"/>
        <v>2.05</v>
      </c>
      <c r="K165" s="1">
        <f t="shared" si="25"/>
        <v>-12.138140188273105</v>
      </c>
      <c r="L165">
        <v>9</v>
      </c>
      <c r="M165">
        <v>66</v>
      </c>
    </row>
    <row r="166" spans="1:13" ht="12.75">
      <c r="A166" s="1" t="str">
        <f>INDEX(Data!B$21:B$220,Graph!M166)</f>
        <v>Costa Rica</v>
      </c>
      <c r="B166" s="1">
        <f t="shared" si="20"/>
        <v>105.71478325177172</v>
      </c>
      <c r="C166" s="1">
        <f t="shared" si="21"/>
        <v>139.35000000000002</v>
      </c>
      <c r="D166" s="1">
        <f t="shared" si="22"/>
        <v>141.40000000000003</v>
      </c>
      <c r="E166" s="1">
        <f t="shared" si="23"/>
        <v>105714045.65683296</v>
      </c>
      <c r="F166" s="1">
        <f t="shared" si="26"/>
        <v>13</v>
      </c>
      <c r="G166" s="3">
        <f t="shared" si="27"/>
        <v>139.35000000000002</v>
      </c>
      <c r="H166" s="1">
        <f>INDEX(Data!F$21:F$220,Graph!M166)</f>
        <v>105.71478325177172</v>
      </c>
      <c r="I166" s="1">
        <f>INDEX(Data!G$21:G$220,Graph!M166)</f>
        <v>4.1</v>
      </c>
      <c r="J166">
        <f t="shared" si="24"/>
        <v>2.05</v>
      </c>
      <c r="K166" s="1">
        <f t="shared" si="25"/>
        <v>-2.45062238794371</v>
      </c>
      <c r="L166">
        <v>8</v>
      </c>
      <c r="M166">
        <v>45</v>
      </c>
    </row>
    <row r="167" spans="1:13" ht="12.75">
      <c r="A167" s="1" t="str">
        <f>INDEX(Data!B$21:B$220,Graph!M167)</f>
        <v>Eritrea</v>
      </c>
      <c r="B167" s="1">
        <f t="shared" si="20"/>
        <v>1691.3320764588614</v>
      </c>
      <c r="C167" s="1">
        <f t="shared" si="21"/>
        <v>5791.424999999997</v>
      </c>
      <c r="D167" s="1">
        <f t="shared" si="22"/>
        <v>5793.424999999997</v>
      </c>
      <c r="E167" s="1">
        <f t="shared" si="23"/>
        <v>1691332156.6408126</v>
      </c>
      <c r="F167" s="1">
        <f t="shared" si="26"/>
        <v>177</v>
      </c>
      <c r="G167" s="3">
        <f t="shared" si="27"/>
        <v>5791.424999999997</v>
      </c>
      <c r="H167" s="1">
        <f>INDEX(Data!F$21:F$220,Graph!M167)</f>
        <v>1691.3320764588614</v>
      </c>
      <c r="I167" s="1">
        <f>INDEX(Data!G$21:G$220,Graph!M167)</f>
        <v>4</v>
      </c>
      <c r="J167">
        <f t="shared" si="24"/>
        <v>2</v>
      </c>
      <c r="K167" s="1">
        <f t="shared" si="25"/>
        <v>-105.20725119062786</v>
      </c>
      <c r="L167">
        <v>2</v>
      </c>
      <c r="M167">
        <v>156</v>
      </c>
    </row>
    <row r="168" spans="1:13" ht="12.75">
      <c r="A168" s="1" t="str">
        <f>INDEX(Data!B$21:B$220,Graph!M168)</f>
        <v>Ireland</v>
      </c>
      <c r="B168" s="1">
        <f t="shared" si="20"/>
        <v>681.9018420595064</v>
      </c>
      <c r="C168" s="1">
        <f t="shared" si="21"/>
        <v>3897.350999999999</v>
      </c>
      <c r="D168" s="1">
        <f t="shared" si="22"/>
        <v>3899.300999999999</v>
      </c>
      <c r="E168" s="1">
        <f t="shared" si="23"/>
        <v>681901010.6247923</v>
      </c>
      <c r="F168" s="1">
        <f t="shared" si="26"/>
        <v>143</v>
      </c>
      <c r="G168" s="3">
        <f t="shared" si="27"/>
        <v>3897.350999999999</v>
      </c>
      <c r="H168" s="1">
        <f>INDEX(Data!F$21:F$220,Graph!M168)</f>
        <v>681.9018420595064</v>
      </c>
      <c r="I168" s="1">
        <f>INDEX(Data!G$21:G$220,Graph!M168)</f>
        <v>3.9</v>
      </c>
      <c r="J168">
        <f t="shared" si="24"/>
        <v>1.95</v>
      </c>
      <c r="K168" s="1">
        <f t="shared" si="25"/>
        <v>-19.481372973941006</v>
      </c>
      <c r="L168">
        <v>11</v>
      </c>
      <c r="M168">
        <v>10</v>
      </c>
    </row>
    <row r="169" spans="1:13" ht="12.75">
      <c r="A169" s="1" t="str">
        <f>INDEX(Data!B$21:B$220,Graph!M169)</f>
        <v>Puerto Rico</v>
      </c>
      <c r="B169" s="1">
        <f t="shared" si="20"/>
        <v>332.44819273395905</v>
      </c>
      <c r="C169" s="1">
        <f t="shared" si="21"/>
        <v>3196.5899999999997</v>
      </c>
      <c r="D169" s="1">
        <f t="shared" si="22"/>
        <v>3198.5399999999995</v>
      </c>
      <c r="E169" s="1">
        <f t="shared" si="23"/>
        <v>332448194.62479234</v>
      </c>
      <c r="F169" s="1">
        <f t="shared" si="26"/>
        <v>101</v>
      </c>
      <c r="G169" s="3">
        <f t="shared" si="27"/>
        <v>3196.5899999999997</v>
      </c>
      <c r="H169" s="1">
        <f>INDEX(Data!F$21:F$220,Graph!M169)</f>
        <v>332.44819273395905</v>
      </c>
      <c r="I169" s="1">
        <f>INDEX(Data!G$21:G$220,Graph!M169)</f>
        <v>3.9</v>
      </c>
      <c r="J169">
        <f t="shared" si="24"/>
        <v>1.95</v>
      </c>
      <c r="K169" s="1">
        <f t="shared" si="25"/>
        <v>-0.06544951092899964</v>
      </c>
      <c r="L169">
        <v>8</v>
      </c>
      <c r="M169">
        <v>194</v>
      </c>
    </row>
    <row r="170" spans="1:13" ht="12.75">
      <c r="A170" s="1" t="str">
        <f>INDEX(Data!B$21:B$220,Graph!M170)</f>
        <v>Central African Republic</v>
      </c>
      <c r="B170" s="1">
        <f t="shared" si="20"/>
        <v>1833.2487574147942</v>
      </c>
      <c r="C170" s="1">
        <f t="shared" si="21"/>
        <v>5990.024999999997</v>
      </c>
      <c r="D170" s="1">
        <f t="shared" si="22"/>
        <v>5991.9249999999965</v>
      </c>
      <c r="E170" s="1">
        <f t="shared" si="23"/>
        <v>1833248169.608772</v>
      </c>
      <c r="F170" s="1">
        <f t="shared" si="26"/>
        <v>181</v>
      </c>
      <c r="G170" s="3">
        <f t="shared" si="27"/>
        <v>5990.024999999997</v>
      </c>
      <c r="H170" s="1">
        <f>INDEX(Data!F$21:F$220,Graph!M170)</f>
        <v>1833.2487574147942</v>
      </c>
      <c r="I170" s="1">
        <f>INDEX(Data!G$21:G$220,Graph!M170)</f>
        <v>3.8</v>
      </c>
      <c r="J170">
        <f t="shared" si="24"/>
        <v>1.9</v>
      </c>
      <c r="K170" s="1">
        <f t="shared" si="25"/>
        <v>-20.73179192306725</v>
      </c>
      <c r="L170">
        <v>1</v>
      </c>
      <c r="M170">
        <v>169</v>
      </c>
    </row>
    <row r="171" spans="1:13" ht="12.75">
      <c r="A171" s="1" t="str">
        <f>INDEX(Data!B$21:B$220,Graph!M171)</f>
        <v>New Zealand</v>
      </c>
      <c r="B171" s="1">
        <f t="shared" si="20"/>
        <v>152.62098058626322</v>
      </c>
      <c r="C171" s="1">
        <f t="shared" si="21"/>
        <v>404.8350000000001</v>
      </c>
      <c r="D171" s="1">
        <f t="shared" si="22"/>
        <v>406.73500000000007</v>
      </c>
      <c r="E171" s="1">
        <f t="shared" si="23"/>
        <v>152620018.608772</v>
      </c>
      <c r="F171" s="1">
        <f t="shared" si="26"/>
        <v>25</v>
      </c>
      <c r="G171" s="3">
        <f t="shared" si="27"/>
        <v>404.8350000000001</v>
      </c>
      <c r="H171" s="1">
        <f>INDEX(Data!F$21:F$220,Graph!M171)</f>
        <v>152.62098058626322</v>
      </c>
      <c r="I171" s="1">
        <f>INDEX(Data!G$21:G$220,Graph!M171)</f>
        <v>3.8</v>
      </c>
      <c r="J171">
        <f t="shared" si="24"/>
        <v>1.9</v>
      </c>
      <c r="K171" s="1">
        <f t="shared" si="25"/>
        <v>-0.582826684992682</v>
      </c>
      <c r="L171">
        <v>5</v>
      </c>
      <c r="M171">
        <v>18</v>
      </c>
    </row>
    <row r="172" spans="1:13" ht="12.75">
      <c r="A172" s="1" t="str">
        <f>INDEX(Data!B$21:B$220,Graph!M172)</f>
        <v>Congo</v>
      </c>
      <c r="B172" s="1">
        <f t="shared" si="20"/>
        <v>469.70960227449456</v>
      </c>
      <c r="C172" s="1">
        <f t="shared" si="21"/>
        <v>3460.999</v>
      </c>
      <c r="D172" s="1">
        <f t="shared" si="22"/>
        <v>3462.799</v>
      </c>
      <c r="E172" s="1">
        <f t="shared" si="23"/>
        <v>469709144.5767314</v>
      </c>
      <c r="F172" s="1">
        <f t="shared" si="26"/>
        <v>121</v>
      </c>
      <c r="G172" s="3">
        <f t="shared" si="27"/>
        <v>3460.999</v>
      </c>
      <c r="H172" s="1">
        <f>INDEX(Data!F$21:F$220,Graph!M172)</f>
        <v>469.70960227449456</v>
      </c>
      <c r="I172" s="1">
        <f>INDEX(Data!G$21:G$220,Graph!M172)</f>
        <v>3.6</v>
      </c>
      <c r="J172">
        <f t="shared" si="24"/>
        <v>1.8</v>
      </c>
      <c r="K172" s="1">
        <f t="shared" si="25"/>
        <v>-6.67265289343942</v>
      </c>
      <c r="L172">
        <v>1</v>
      </c>
      <c r="M172">
        <v>144</v>
      </c>
    </row>
    <row r="173" spans="1:13" ht="12.75">
      <c r="A173" s="1" t="str">
        <f>INDEX(Data!B$21:B$220,Graph!M173)</f>
        <v>Lebanon</v>
      </c>
      <c r="B173" s="1">
        <f t="shared" si="20"/>
        <v>228.63653505571176</v>
      </c>
      <c r="C173" s="1">
        <f t="shared" si="21"/>
        <v>2336.9540000000006</v>
      </c>
      <c r="D173" s="1">
        <f t="shared" si="22"/>
        <v>2338.754000000001</v>
      </c>
      <c r="E173" s="1">
        <f t="shared" si="23"/>
        <v>228636080.5767314</v>
      </c>
      <c r="F173" s="1">
        <f t="shared" si="26"/>
        <v>54</v>
      </c>
      <c r="G173" s="3">
        <f t="shared" si="27"/>
        <v>2336.9540000000006</v>
      </c>
      <c r="H173" s="1">
        <f>INDEX(Data!F$21:F$220,Graph!M173)</f>
        <v>228.63653505571176</v>
      </c>
      <c r="I173" s="1">
        <f>INDEX(Data!G$21:G$220,Graph!M173)</f>
        <v>3.6</v>
      </c>
      <c r="J173">
        <f t="shared" si="24"/>
        <v>1.8</v>
      </c>
      <c r="K173" s="1">
        <f t="shared" si="25"/>
        <v>-0.7273529210204117</v>
      </c>
      <c r="L173">
        <v>6</v>
      </c>
      <c r="M173">
        <v>80</v>
      </c>
    </row>
    <row r="174" spans="1:13" ht="12.75">
      <c r="A174" s="1" t="str">
        <f>INDEX(Data!B$21:B$220,Graph!M174)</f>
        <v>Lithuania</v>
      </c>
      <c r="B174" s="1">
        <f t="shared" si="20"/>
        <v>108.16540563971543</v>
      </c>
      <c r="C174" s="1">
        <f t="shared" si="21"/>
        <v>143.15000000000003</v>
      </c>
      <c r="D174" s="1">
        <f t="shared" si="22"/>
        <v>144.90000000000003</v>
      </c>
      <c r="E174" s="1">
        <f t="shared" si="23"/>
        <v>108165041.56071107</v>
      </c>
      <c r="F174" s="1">
        <f t="shared" si="26"/>
        <v>14</v>
      </c>
      <c r="G174" s="3">
        <f t="shared" si="27"/>
        <v>143.15000000000003</v>
      </c>
      <c r="H174" s="1">
        <f>INDEX(Data!F$21:F$220,Graph!M174)</f>
        <v>108.16540563971543</v>
      </c>
      <c r="I174" s="1">
        <f>INDEX(Data!G$21:G$220,Graph!M174)</f>
        <v>3.5</v>
      </c>
      <c r="J174">
        <f t="shared" si="24"/>
        <v>1.75</v>
      </c>
      <c r="K174" s="1">
        <f t="shared" si="25"/>
        <v>-0.47925353425827666</v>
      </c>
      <c r="L174">
        <v>9</v>
      </c>
      <c r="M174">
        <v>41</v>
      </c>
    </row>
    <row r="175" spans="1:13" ht="12.75">
      <c r="A175" s="1" t="str">
        <f>INDEX(Data!B$21:B$220,Graph!M175)</f>
        <v>Gaza Strip &amp; West Bank</v>
      </c>
      <c r="B175" s="1">
        <f t="shared" si="20"/>
        <v>453.3041183203514</v>
      </c>
      <c r="C175" s="1">
        <f t="shared" si="21"/>
        <v>3452.2989999999995</v>
      </c>
      <c r="D175" s="1">
        <f t="shared" si="22"/>
        <v>3453.9989999999993</v>
      </c>
      <c r="E175" s="1">
        <f t="shared" si="23"/>
        <v>453304102.5446908</v>
      </c>
      <c r="F175" s="1">
        <f aca="true" t="shared" si="28" ref="F175:F206">RANK(E175,E$47:E$246,1)</f>
        <v>119</v>
      </c>
      <c r="G175" s="3">
        <f aca="true" t="shared" si="29" ref="G175:G206">C175</f>
        <v>3452.2989999999995</v>
      </c>
      <c r="H175" s="1">
        <f>INDEX(Data!F$21:F$220,Graph!M175)</f>
        <v>453.3041183203514</v>
      </c>
      <c r="I175" s="1">
        <f>INDEX(Data!G$21:G$220,Graph!M175)</f>
        <v>3.4</v>
      </c>
      <c r="J175">
        <f t="shared" si="24"/>
        <v>1.7</v>
      </c>
      <c r="K175" s="1">
        <f t="shared" si="25"/>
        <v>-3.6764284899985</v>
      </c>
      <c r="L175">
        <v>6</v>
      </c>
      <c r="M175">
        <v>102</v>
      </c>
    </row>
    <row r="176" spans="1:13" ht="12.75">
      <c r="A176" s="1" t="str">
        <f>INDEX(Data!B$21:B$220,Graph!M176)</f>
        <v>Uruguay</v>
      </c>
      <c r="B176" s="1">
        <f aca="true" t="shared" si="30" ref="B176:B239">H176</f>
        <v>278.6183647878868</v>
      </c>
      <c r="C176" s="1">
        <f aca="true" t="shared" si="31" ref="C176:C239">IF(F176=1,I176/2,I176/2+VLOOKUP(F176-1,F$47:I$246,4,FALSE)/2+VLOOKUP(F176-1,F$47:G$246,2,FALSE))</f>
        <v>2760.2720000000004</v>
      </c>
      <c r="D176" s="1">
        <f aca="true" t="shared" si="32" ref="D176:D239">C176+J176</f>
        <v>2761.972</v>
      </c>
      <c r="E176" s="1">
        <f aca="true" t="shared" si="33" ref="E176:E239">1000*(INT(1000*H176)+I176/I$248)+M176</f>
        <v>278618046.5446908</v>
      </c>
      <c r="F176" s="1">
        <f t="shared" si="28"/>
        <v>74</v>
      </c>
      <c r="G176" s="3">
        <f t="shared" si="29"/>
        <v>2760.2720000000004</v>
      </c>
      <c r="H176" s="1">
        <f>INDEX(Data!F$21:F$220,Graph!M176)</f>
        <v>278.6183647878868</v>
      </c>
      <c r="I176" s="1">
        <f>INDEX(Data!G$21:G$220,Graph!M176)</f>
        <v>3.4</v>
      </c>
      <c r="J176">
        <f aca="true" t="shared" si="34" ref="J176:J239">I176/2</f>
        <v>1.7</v>
      </c>
      <c r="K176" s="1">
        <f aca="true" t="shared" si="35" ref="K176:K239">IF(F176=200,0,B176-VLOOKUP(F176+1,F$47:H$246,3,FALSE))</f>
        <v>-4.453753561765495</v>
      </c>
      <c r="L176">
        <v>8</v>
      </c>
      <c r="M176">
        <v>46</v>
      </c>
    </row>
    <row r="177" spans="1:13" ht="12.75">
      <c r="A177" s="1" t="str">
        <f>INDEX(Data!B$21:B$220,Graph!M177)</f>
        <v>Liberia</v>
      </c>
      <c r="B177" s="1">
        <f t="shared" si="30"/>
        <v>2458.0523694806893</v>
      </c>
      <c r="C177" s="1">
        <f t="shared" si="31"/>
        <v>6163.954499999996</v>
      </c>
      <c r="D177" s="1">
        <f t="shared" si="32"/>
        <v>6165.573999999996</v>
      </c>
      <c r="E177" s="1">
        <f t="shared" si="33"/>
        <v>2458052186.518898</v>
      </c>
      <c r="F177" s="1">
        <f t="shared" si="28"/>
        <v>192</v>
      </c>
      <c r="G177" s="3">
        <f t="shared" si="29"/>
        <v>6163.954499999996</v>
      </c>
      <c r="H177" s="1">
        <f>INDEX(Data!F$21:F$220,Graph!M177)</f>
        <v>2458.0523694806893</v>
      </c>
      <c r="I177" s="1">
        <f>INDEX(Data!G$21:G$220,Graph!M177)</f>
        <v>3.239</v>
      </c>
      <c r="J177">
        <f t="shared" si="34"/>
        <v>1.6195</v>
      </c>
      <c r="K177" s="1">
        <f t="shared" si="35"/>
        <v>-2.3314805473460183</v>
      </c>
      <c r="L177">
        <v>3</v>
      </c>
      <c r="M177">
        <v>186</v>
      </c>
    </row>
    <row r="178" spans="1:13" ht="12.75">
      <c r="A178" s="1" t="str">
        <f>INDEX(Data!B$21:B$220,Graph!M178)</f>
        <v>Albania</v>
      </c>
      <c r="B178" s="1">
        <f t="shared" si="30"/>
        <v>309.7169700191976</v>
      </c>
      <c r="C178" s="1">
        <f t="shared" si="31"/>
        <v>3071.2219999999998</v>
      </c>
      <c r="D178" s="1">
        <f t="shared" si="32"/>
        <v>3072.772</v>
      </c>
      <c r="E178" s="1">
        <f t="shared" si="33"/>
        <v>309716065.4966298</v>
      </c>
      <c r="F178" s="1">
        <f t="shared" si="28"/>
        <v>88</v>
      </c>
      <c r="G178" s="3">
        <f t="shared" si="29"/>
        <v>3071.2219999999998</v>
      </c>
      <c r="H178" s="1">
        <f>INDEX(Data!F$21:F$220,Graph!M178)</f>
        <v>309.7169700191976</v>
      </c>
      <c r="I178" s="1">
        <f>INDEX(Data!G$21:G$220,Graph!M178)</f>
        <v>3.1</v>
      </c>
      <c r="J178">
        <f t="shared" si="34"/>
        <v>1.55</v>
      </c>
      <c r="K178" s="1">
        <f t="shared" si="35"/>
        <v>-2.718874064586487</v>
      </c>
      <c r="L178">
        <v>9</v>
      </c>
      <c r="M178">
        <v>65</v>
      </c>
    </row>
    <row r="179" spans="1:13" ht="12.75">
      <c r="A179" s="1" t="str">
        <f>INDEX(Data!B$21:B$220,Graph!M179)</f>
        <v>Armenia</v>
      </c>
      <c r="B179" s="1">
        <f t="shared" si="30"/>
        <v>97.72986733117725</v>
      </c>
      <c r="C179" s="1">
        <f t="shared" si="31"/>
        <v>56.65</v>
      </c>
      <c r="D179" s="1">
        <f t="shared" si="32"/>
        <v>58.199999999999996</v>
      </c>
      <c r="E179" s="1">
        <f t="shared" si="33"/>
        <v>97729082.4966298</v>
      </c>
      <c r="F179" s="1">
        <f t="shared" si="28"/>
        <v>10</v>
      </c>
      <c r="G179" s="3">
        <f t="shared" si="29"/>
        <v>56.65</v>
      </c>
      <c r="H179" s="1">
        <f>INDEX(Data!F$21:F$220,Graph!M179)</f>
        <v>97.72986733117725</v>
      </c>
      <c r="I179" s="1">
        <f>INDEX(Data!G$21:G$220,Graph!M179)</f>
        <v>3.1</v>
      </c>
      <c r="J179">
        <f t="shared" si="34"/>
        <v>1.55</v>
      </c>
      <c r="K179" s="1">
        <f t="shared" si="35"/>
        <v>-3.517076825615689</v>
      </c>
      <c r="L179">
        <v>6</v>
      </c>
      <c r="M179">
        <v>82</v>
      </c>
    </row>
    <row r="180" spans="1:13" ht="12.75">
      <c r="A180" s="1" t="str">
        <f>INDEX(Data!B$21:B$220,Graph!M180)</f>
        <v>Panama</v>
      </c>
      <c r="B180" s="1">
        <f t="shared" si="30"/>
        <v>167.17282684020978</v>
      </c>
      <c r="C180" s="1">
        <f t="shared" si="31"/>
        <v>462.2850000000001</v>
      </c>
      <c r="D180" s="1">
        <f t="shared" si="32"/>
        <v>463.8350000000001</v>
      </c>
      <c r="E180" s="1">
        <f t="shared" si="33"/>
        <v>167172061.4966298</v>
      </c>
      <c r="F180" s="1">
        <f t="shared" si="28"/>
        <v>30</v>
      </c>
      <c r="G180" s="3">
        <f t="shared" si="29"/>
        <v>462.2850000000001</v>
      </c>
      <c r="H180" s="1">
        <f>INDEX(Data!F$21:F$220,Graph!M180)</f>
        <v>167.17282684020978</v>
      </c>
      <c r="I180" s="1">
        <f>INDEX(Data!G$21:G$220,Graph!M180)</f>
        <v>3.1</v>
      </c>
      <c r="J180">
        <f t="shared" si="34"/>
        <v>1.55</v>
      </c>
      <c r="K180" s="1">
        <f t="shared" si="35"/>
        <v>-1.2333272935992738</v>
      </c>
      <c r="L180">
        <v>8</v>
      </c>
      <c r="M180">
        <v>61</v>
      </c>
    </row>
    <row r="181" spans="1:13" ht="12.75">
      <c r="A181" s="1" t="str">
        <f>INDEX(Data!B$21:B$220,Graph!M181)</f>
        <v>United Arab Emirates</v>
      </c>
      <c r="B181" s="1">
        <f t="shared" si="30"/>
        <v>129.58253943825596</v>
      </c>
      <c r="C181" s="1">
        <f t="shared" si="31"/>
        <v>262.8500000000001</v>
      </c>
      <c r="D181" s="1">
        <f t="shared" si="32"/>
        <v>264.30000000000007</v>
      </c>
      <c r="E181" s="1">
        <f t="shared" si="33"/>
        <v>129582049.46458918</v>
      </c>
      <c r="F181" s="1">
        <f t="shared" si="28"/>
        <v>19</v>
      </c>
      <c r="G181" s="3">
        <f t="shared" si="29"/>
        <v>262.8500000000001</v>
      </c>
      <c r="H181" s="1">
        <f>INDEX(Data!F$21:F$220,Graph!M181)</f>
        <v>129.58253943825596</v>
      </c>
      <c r="I181" s="1">
        <f>INDEX(Data!G$21:G$220,Graph!M181)</f>
        <v>2.9</v>
      </c>
      <c r="J181">
        <f t="shared" si="34"/>
        <v>1.45</v>
      </c>
      <c r="K181" s="1">
        <f t="shared" si="35"/>
        <v>-2.839082442311309</v>
      </c>
      <c r="L181">
        <v>6</v>
      </c>
      <c r="M181">
        <v>49</v>
      </c>
    </row>
    <row r="182" spans="1:13" ht="12.75">
      <c r="A182" s="1" t="str">
        <f>INDEX(Data!B$21:B$220,Graph!M182)</f>
        <v>Mauritania</v>
      </c>
      <c r="B182" s="1">
        <f t="shared" si="30"/>
        <v>2460.3838500280353</v>
      </c>
      <c r="C182" s="1">
        <f t="shared" si="31"/>
        <v>6166.9739999999965</v>
      </c>
      <c r="D182" s="1">
        <f t="shared" si="32"/>
        <v>6168.373999999996</v>
      </c>
      <c r="E182" s="1">
        <f t="shared" si="33"/>
        <v>2460383152.448569</v>
      </c>
      <c r="F182" s="1">
        <f t="shared" si="28"/>
        <v>193</v>
      </c>
      <c r="G182" s="3">
        <f t="shared" si="29"/>
        <v>6166.9739999999965</v>
      </c>
      <c r="H182" s="1">
        <f>INDEX(Data!F$21:F$220,Graph!M182)</f>
        <v>2460.3838500280353</v>
      </c>
      <c r="I182" s="1">
        <f>INDEX(Data!G$21:G$220,Graph!M182)</f>
        <v>2.8</v>
      </c>
      <c r="J182">
        <f t="shared" si="34"/>
        <v>1.4</v>
      </c>
      <c r="K182" s="1">
        <f t="shared" si="35"/>
        <v>-50.82012759216059</v>
      </c>
      <c r="L182">
        <v>3</v>
      </c>
      <c r="M182">
        <v>152</v>
      </c>
    </row>
    <row r="183" spans="1:13" ht="12.75">
      <c r="A183" s="1" t="str">
        <f>INDEX(Data!B$21:B$220,Graph!M183)</f>
        <v>Oman</v>
      </c>
      <c r="B183" s="1">
        <f t="shared" si="30"/>
        <v>127.0031709151439</v>
      </c>
      <c r="C183" s="1">
        <f t="shared" si="31"/>
        <v>260.00000000000006</v>
      </c>
      <c r="D183" s="1">
        <f t="shared" si="32"/>
        <v>261.40000000000003</v>
      </c>
      <c r="E183" s="1">
        <f t="shared" si="33"/>
        <v>127003074.44856885</v>
      </c>
      <c r="F183" s="1">
        <f t="shared" si="28"/>
        <v>18</v>
      </c>
      <c r="G183" s="3">
        <f t="shared" si="29"/>
        <v>260.00000000000006</v>
      </c>
      <c r="H183" s="1">
        <f>INDEX(Data!F$21:F$220,Graph!M183)</f>
        <v>127.0031709151439</v>
      </c>
      <c r="I183" s="1">
        <f>INDEX(Data!G$21:G$220,Graph!M183)</f>
        <v>2.8</v>
      </c>
      <c r="J183">
        <f t="shared" si="34"/>
        <v>1.4</v>
      </c>
      <c r="K183" s="1">
        <f t="shared" si="35"/>
        <v>-2.579368523112066</v>
      </c>
      <c r="L183">
        <v>6</v>
      </c>
      <c r="M183">
        <v>74</v>
      </c>
    </row>
    <row r="184" spans="1:13" ht="12.75">
      <c r="A184" s="1" t="str">
        <f>INDEX(Data!B$21:B$220,Graph!M184)</f>
        <v>Jamaica</v>
      </c>
      <c r="B184" s="1">
        <f t="shared" si="30"/>
        <v>313.18121008753997</v>
      </c>
      <c r="C184" s="1">
        <f t="shared" si="31"/>
        <v>3074.1589999999997</v>
      </c>
      <c r="D184" s="1">
        <f t="shared" si="32"/>
        <v>3075.459</v>
      </c>
      <c r="E184" s="1">
        <f t="shared" si="33"/>
        <v>313181079.4165282</v>
      </c>
      <c r="F184" s="1">
        <f t="shared" si="28"/>
        <v>90</v>
      </c>
      <c r="G184" s="3">
        <f t="shared" si="29"/>
        <v>3074.1589999999997</v>
      </c>
      <c r="H184" s="1">
        <f>INDEX(Data!F$21:F$220,Graph!M184)</f>
        <v>313.18121008753997</v>
      </c>
      <c r="I184" s="1">
        <f>INDEX(Data!G$21:G$220,Graph!M184)</f>
        <v>2.6</v>
      </c>
      <c r="J184">
        <f t="shared" si="34"/>
        <v>1.3</v>
      </c>
      <c r="K184" s="1">
        <f t="shared" si="35"/>
        <v>-2.0880319376283296</v>
      </c>
      <c r="L184">
        <v>8</v>
      </c>
      <c r="M184">
        <v>79</v>
      </c>
    </row>
    <row r="185" spans="1:13" ht="12.75">
      <c r="A185" s="1" t="str">
        <f>INDEX(Data!B$21:B$220,Graph!M185)</f>
        <v>Mongolia</v>
      </c>
      <c r="B185" s="1">
        <f t="shared" si="30"/>
        <v>324.8920951570877</v>
      </c>
      <c r="C185" s="1">
        <f t="shared" si="31"/>
        <v>3149.886</v>
      </c>
      <c r="D185" s="1">
        <f t="shared" si="32"/>
        <v>3151.186</v>
      </c>
      <c r="E185" s="1">
        <f t="shared" si="33"/>
        <v>324892117.4165282</v>
      </c>
      <c r="F185" s="1">
        <f t="shared" si="28"/>
        <v>95</v>
      </c>
      <c r="G185" s="3">
        <f t="shared" si="29"/>
        <v>3149.886</v>
      </c>
      <c r="H185" s="1">
        <f>INDEX(Data!F$21:F$220,Graph!M185)</f>
        <v>324.8920951570877</v>
      </c>
      <c r="I185" s="1">
        <f>INDEX(Data!G$21:G$220,Graph!M185)</f>
        <v>2.6</v>
      </c>
      <c r="J185">
        <f t="shared" si="34"/>
        <v>1.3</v>
      </c>
      <c r="K185" s="1">
        <f t="shared" si="35"/>
        <v>-0.023192863641838812</v>
      </c>
      <c r="L185">
        <v>7</v>
      </c>
      <c r="M185">
        <v>117</v>
      </c>
    </row>
    <row r="186" spans="1:13" ht="12.75">
      <c r="A186" s="1" t="str">
        <f>INDEX(Data!B$21:B$220,Graph!M186)</f>
        <v>Kuwait</v>
      </c>
      <c r="B186" s="1">
        <f t="shared" si="30"/>
        <v>61.74708472022196</v>
      </c>
      <c r="C186" s="1">
        <f t="shared" si="31"/>
        <v>16.5</v>
      </c>
      <c r="D186" s="1">
        <f t="shared" si="32"/>
        <v>17.7</v>
      </c>
      <c r="E186" s="1">
        <f t="shared" si="33"/>
        <v>61747044.38448759</v>
      </c>
      <c r="F186" s="1">
        <f t="shared" si="28"/>
        <v>5</v>
      </c>
      <c r="G186" s="3">
        <f t="shared" si="29"/>
        <v>16.5</v>
      </c>
      <c r="H186" s="1">
        <f>INDEX(Data!F$21:F$220,Graph!M186)</f>
        <v>61.74708472022196</v>
      </c>
      <c r="I186" s="1">
        <f>INDEX(Data!G$21:G$220,Graph!M186)</f>
        <v>2.4</v>
      </c>
      <c r="J186">
        <f t="shared" si="34"/>
        <v>1.2</v>
      </c>
      <c r="K186" s="1">
        <f t="shared" si="35"/>
        <v>-3.294565244092027</v>
      </c>
      <c r="L186">
        <v>6</v>
      </c>
      <c r="M186">
        <v>44</v>
      </c>
    </row>
    <row r="187" spans="1:13" ht="12.75">
      <c r="A187" s="1" t="str">
        <f>INDEX(Data!B$21:B$220,Graph!M187)</f>
        <v>Latvia</v>
      </c>
      <c r="B187" s="1">
        <f t="shared" si="30"/>
        <v>158.4458625416953</v>
      </c>
      <c r="C187" s="1">
        <f t="shared" si="31"/>
        <v>415.98500000000007</v>
      </c>
      <c r="D187" s="1">
        <f t="shared" si="32"/>
        <v>417.13500000000005</v>
      </c>
      <c r="E187" s="1">
        <f t="shared" si="33"/>
        <v>158445050.36846727</v>
      </c>
      <c r="F187" s="1">
        <f t="shared" si="28"/>
        <v>27</v>
      </c>
      <c r="G187" s="3">
        <f t="shared" si="29"/>
        <v>415.98500000000007</v>
      </c>
      <c r="H187" s="1">
        <f>INDEX(Data!F$21:F$220,Graph!M187)</f>
        <v>158.4458625416953</v>
      </c>
      <c r="I187" s="1">
        <f>INDEX(Data!G$21:G$220,Graph!M187)</f>
        <v>2.3</v>
      </c>
      <c r="J187">
        <f t="shared" si="34"/>
        <v>1.15</v>
      </c>
      <c r="K187" s="1">
        <f t="shared" si="35"/>
        <v>-2.757021027769156</v>
      </c>
      <c r="L187">
        <v>9</v>
      </c>
      <c r="M187">
        <v>50</v>
      </c>
    </row>
    <row r="188" spans="1:13" ht="12.75">
      <c r="A188" s="1" t="str">
        <f>INDEX(Data!B$21:B$220,Graph!M188)</f>
        <v>Bhutan</v>
      </c>
      <c r="B188" s="1">
        <f t="shared" si="30"/>
        <v>808.525559923056</v>
      </c>
      <c r="C188" s="1">
        <f t="shared" si="31"/>
        <v>4068.3009999999995</v>
      </c>
      <c r="D188" s="1">
        <f t="shared" si="32"/>
        <v>4069.4009999999994</v>
      </c>
      <c r="E188" s="1">
        <f t="shared" si="33"/>
        <v>808525134.3524469</v>
      </c>
      <c r="F188" s="1">
        <f t="shared" si="28"/>
        <v>149</v>
      </c>
      <c r="G188" s="3">
        <f t="shared" si="29"/>
        <v>4068.3009999999995</v>
      </c>
      <c r="H188" s="1">
        <f>INDEX(Data!F$21:F$220,Graph!M188)</f>
        <v>808.525559923056</v>
      </c>
      <c r="I188" s="1">
        <f>INDEX(Data!G$21:G$220,Graph!M188)</f>
        <v>2.2</v>
      </c>
      <c r="J188">
        <f t="shared" si="34"/>
        <v>1.1</v>
      </c>
      <c r="K188" s="1">
        <f t="shared" si="35"/>
        <v>-2.5119898846983233</v>
      </c>
      <c r="L188">
        <v>4</v>
      </c>
      <c r="M188">
        <v>134</v>
      </c>
    </row>
    <row r="189" spans="1:13" ht="12.75">
      <c r="A189" s="1" t="str">
        <f>INDEX(Data!B$21:B$220,Graph!M189)</f>
        <v>Namibia</v>
      </c>
      <c r="B189" s="1">
        <f t="shared" si="30"/>
        <v>229.36388797673217</v>
      </c>
      <c r="C189" s="1">
        <f t="shared" si="31"/>
        <v>2339.754000000001</v>
      </c>
      <c r="D189" s="1">
        <f t="shared" si="32"/>
        <v>2340.754000000001</v>
      </c>
      <c r="E189" s="1">
        <f t="shared" si="33"/>
        <v>229363126.32040635</v>
      </c>
      <c r="F189" s="1">
        <f t="shared" si="28"/>
        <v>55</v>
      </c>
      <c r="G189" s="3">
        <f t="shared" si="29"/>
        <v>2339.754000000001</v>
      </c>
      <c r="H189" s="1">
        <f>INDEX(Data!F$21:F$220,Graph!M189)</f>
        <v>229.36388797673217</v>
      </c>
      <c r="I189" s="1">
        <f>INDEX(Data!G$21:G$220,Graph!M189)</f>
        <v>2</v>
      </c>
      <c r="J189">
        <f t="shared" si="34"/>
        <v>1</v>
      </c>
      <c r="K189" s="1">
        <f t="shared" si="35"/>
        <v>-1.803317106530102</v>
      </c>
      <c r="L189">
        <v>2</v>
      </c>
      <c r="M189">
        <v>126</v>
      </c>
    </row>
    <row r="190" spans="1:13" ht="12.75">
      <c r="A190" s="1" t="str">
        <f>INDEX(Data!B$21:B$220,Graph!M190)</f>
        <v>Slovenia</v>
      </c>
      <c r="B190" s="1">
        <f t="shared" si="30"/>
        <v>289.37072106640244</v>
      </c>
      <c r="C190" s="1">
        <f t="shared" si="31"/>
        <v>2801.372</v>
      </c>
      <c r="D190" s="1">
        <f t="shared" si="32"/>
        <v>2802.372</v>
      </c>
      <c r="E190" s="1">
        <f t="shared" si="33"/>
        <v>289370027.3204063</v>
      </c>
      <c r="F190" s="1">
        <f t="shared" si="28"/>
        <v>79</v>
      </c>
      <c r="G190" s="3">
        <f t="shared" si="29"/>
        <v>2801.372</v>
      </c>
      <c r="H190" s="1">
        <f>INDEX(Data!F$21:F$220,Graph!M190)</f>
        <v>289.37072106640244</v>
      </c>
      <c r="I190" s="1">
        <f>INDEX(Data!G$21:G$220,Graph!M190)</f>
        <v>2</v>
      </c>
      <c r="J190">
        <f t="shared" si="34"/>
        <v>1</v>
      </c>
      <c r="K190" s="1">
        <f t="shared" si="35"/>
        <v>-0.09822383771103205</v>
      </c>
      <c r="L190">
        <v>9</v>
      </c>
      <c r="M190">
        <v>27</v>
      </c>
    </row>
    <row r="191" spans="1:13" ht="12.75">
      <c r="A191" s="1" t="str">
        <f>INDEX(Data!B$21:B$220,Graph!M191)</f>
        <v>TFYR Macedonia</v>
      </c>
      <c r="B191" s="1">
        <f t="shared" si="30"/>
        <v>65.04164996431399</v>
      </c>
      <c r="C191" s="1">
        <f t="shared" si="31"/>
        <v>18.7</v>
      </c>
      <c r="D191" s="1">
        <f t="shared" si="32"/>
        <v>19.7</v>
      </c>
      <c r="E191" s="1">
        <f t="shared" si="33"/>
        <v>65041060.320406325</v>
      </c>
      <c r="F191" s="1">
        <f t="shared" si="28"/>
        <v>6</v>
      </c>
      <c r="G191" s="3">
        <f t="shared" si="29"/>
        <v>18.7</v>
      </c>
      <c r="H191" s="1">
        <f>INDEX(Data!F$21:F$220,Graph!M191)</f>
        <v>65.04164996431399</v>
      </c>
      <c r="I191" s="1">
        <f>INDEX(Data!G$21:G$220,Graph!M191)</f>
        <v>2</v>
      </c>
      <c r="J191">
        <f t="shared" si="34"/>
        <v>1</v>
      </c>
      <c r="K191" s="1">
        <f t="shared" si="35"/>
        <v>-8.92950847000101</v>
      </c>
      <c r="L191">
        <v>9</v>
      </c>
      <c r="M191">
        <v>60</v>
      </c>
    </row>
    <row r="192" spans="1:13" ht="12.75">
      <c r="A192" s="1" t="str">
        <f>INDEX(Data!B$21:B$220,Graph!M192)</f>
        <v>Botswana</v>
      </c>
      <c r="B192" s="1">
        <f t="shared" si="30"/>
        <v>273.19313733467135</v>
      </c>
      <c r="C192" s="1">
        <f t="shared" si="31"/>
        <v>2746.472</v>
      </c>
      <c r="D192" s="1">
        <f t="shared" si="32"/>
        <v>2747.3720000000003</v>
      </c>
      <c r="E192" s="1">
        <f t="shared" si="33"/>
        <v>273193128.2883657</v>
      </c>
      <c r="F192" s="1">
        <f t="shared" si="28"/>
        <v>70</v>
      </c>
      <c r="G192" s="3">
        <f t="shared" si="29"/>
        <v>2746.472</v>
      </c>
      <c r="H192" s="1">
        <f>INDEX(Data!F$21:F$220,Graph!M192)</f>
        <v>273.19313733467135</v>
      </c>
      <c r="I192" s="1">
        <f>INDEX(Data!G$21:G$220,Graph!M192)</f>
        <v>1.8</v>
      </c>
      <c r="J192">
        <f t="shared" si="34"/>
        <v>0.9</v>
      </c>
      <c r="K192" s="1">
        <f t="shared" si="35"/>
        <v>-1.006126370509719</v>
      </c>
      <c r="L192">
        <v>2</v>
      </c>
      <c r="M192">
        <v>128</v>
      </c>
    </row>
    <row r="193" spans="1:13" ht="12.75">
      <c r="A193" s="1" t="str">
        <f>INDEX(Data!B$21:B$220,Graph!M193)</f>
        <v>Lesotho</v>
      </c>
      <c r="B193" s="1">
        <f t="shared" si="30"/>
        <v>885.718793698378</v>
      </c>
      <c r="C193" s="1">
        <f t="shared" si="31"/>
        <v>4254.8009999999995</v>
      </c>
      <c r="D193" s="1">
        <f t="shared" si="32"/>
        <v>4255.700999999999</v>
      </c>
      <c r="E193" s="1">
        <f t="shared" si="33"/>
        <v>885718145.2883656</v>
      </c>
      <c r="F193" s="1">
        <f t="shared" si="28"/>
        <v>156</v>
      </c>
      <c r="G193" s="3">
        <f t="shared" si="29"/>
        <v>4254.8009999999995</v>
      </c>
      <c r="H193" s="1">
        <f>INDEX(Data!F$21:F$220,Graph!M193)</f>
        <v>885.718793698378</v>
      </c>
      <c r="I193" s="1">
        <f>INDEX(Data!G$21:G$220,Graph!M193)</f>
        <v>1.8</v>
      </c>
      <c r="J193">
        <f t="shared" si="34"/>
        <v>0.9</v>
      </c>
      <c r="K193" s="1">
        <f t="shared" si="35"/>
        <v>-29.116046086298866</v>
      </c>
      <c r="L193">
        <v>2</v>
      </c>
      <c r="M193">
        <v>145</v>
      </c>
    </row>
    <row r="194" spans="1:13" ht="12.75">
      <c r="A194" s="1" t="str">
        <f>INDEX(Data!B$21:B$220,Graph!M194)</f>
        <v>Gambia</v>
      </c>
      <c r="B194" s="1">
        <f t="shared" si="30"/>
        <v>1447.2276359173584</v>
      </c>
      <c r="C194" s="1">
        <f t="shared" si="31"/>
        <v>5717.724999999998</v>
      </c>
      <c r="D194" s="1">
        <f t="shared" si="32"/>
        <v>5718.424999999997</v>
      </c>
      <c r="E194" s="1">
        <f t="shared" si="33"/>
        <v>1447227155.2242844</v>
      </c>
      <c r="F194" s="1">
        <f t="shared" si="28"/>
        <v>171</v>
      </c>
      <c r="G194" s="3">
        <f t="shared" si="29"/>
        <v>5717.724999999998</v>
      </c>
      <c r="H194" s="1">
        <f>INDEX(Data!F$21:F$220,Graph!M194)</f>
        <v>1447.2276359173584</v>
      </c>
      <c r="I194" s="1">
        <f>INDEX(Data!G$21:G$220,Graph!M194)</f>
        <v>1.4</v>
      </c>
      <c r="J194">
        <f t="shared" si="34"/>
        <v>0.7</v>
      </c>
      <c r="K194" s="1">
        <f t="shared" si="35"/>
        <v>-22.355194529551454</v>
      </c>
      <c r="L194">
        <v>3</v>
      </c>
      <c r="M194">
        <v>155</v>
      </c>
    </row>
    <row r="195" spans="1:13" ht="12.75">
      <c r="A195" s="1" t="str">
        <f>INDEX(Data!B$21:B$220,Graph!M195)</f>
        <v>Guinea-Bissau</v>
      </c>
      <c r="B195" s="1">
        <f t="shared" si="30"/>
        <v>2084.676498175486</v>
      </c>
      <c r="C195" s="1">
        <f t="shared" si="31"/>
        <v>6046.704999999997</v>
      </c>
      <c r="D195" s="1">
        <f t="shared" si="32"/>
        <v>6047.404999999997</v>
      </c>
      <c r="E195" s="1">
        <f t="shared" si="33"/>
        <v>2084676172.2242844</v>
      </c>
      <c r="F195" s="1">
        <f t="shared" si="28"/>
        <v>185</v>
      </c>
      <c r="G195" s="3">
        <f t="shared" si="29"/>
        <v>6046.704999999997</v>
      </c>
      <c r="H195" s="1">
        <f>INDEX(Data!F$21:F$220,Graph!M195)</f>
        <v>2084.676498175486</v>
      </c>
      <c r="I195" s="1">
        <f>INDEX(Data!G$21:G$220,Graph!M195)</f>
        <v>1.4</v>
      </c>
      <c r="J195">
        <f t="shared" si="34"/>
        <v>0.7</v>
      </c>
      <c r="K195" s="1">
        <f t="shared" si="35"/>
        <v>-1.282791527290101</v>
      </c>
      <c r="L195">
        <v>3</v>
      </c>
      <c r="M195">
        <v>172</v>
      </c>
    </row>
    <row r="196" spans="1:13" ht="12.75">
      <c r="A196" s="1" t="str">
        <f>INDEX(Data!B$21:B$220,Graph!M196)</f>
        <v>Estonia</v>
      </c>
      <c r="B196" s="1">
        <f t="shared" si="30"/>
        <v>249.78695671346065</v>
      </c>
      <c r="C196" s="1">
        <f t="shared" si="31"/>
        <v>2543.2040000000006</v>
      </c>
      <c r="D196" s="1">
        <f t="shared" si="32"/>
        <v>2543.8540000000007</v>
      </c>
      <c r="E196" s="1">
        <f t="shared" si="33"/>
        <v>249786036.2082641</v>
      </c>
      <c r="F196" s="1">
        <f t="shared" si="28"/>
        <v>63</v>
      </c>
      <c r="G196" s="3">
        <f t="shared" si="29"/>
        <v>2543.2040000000006</v>
      </c>
      <c r="H196" s="1">
        <f>INDEX(Data!F$21:F$220,Graph!M196)</f>
        <v>249.78695671346065</v>
      </c>
      <c r="I196" s="1">
        <f>INDEX(Data!G$21:G$220,Graph!M196)</f>
        <v>1.3</v>
      </c>
      <c r="J196">
        <f t="shared" si="34"/>
        <v>0.65</v>
      </c>
      <c r="K196" s="1">
        <f t="shared" si="35"/>
        <v>-0.2673723777747625</v>
      </c>
      <c r="L196">
        <v>9</v>
      </c>
      <c r="M196">
        <v>36</v>
      </c>
    </row>
    <row r="197" spans="1:13" ht="12.75">
      <c r="A197" s="1" t="str">
        <f>INDEX(Data!B$21:B$220,Graph!M197)</f>
        <v>Gabon</v>
      </c>
      <c r="B197" s="1">
        <f t="shared" si="30"/>
        <v>587.2740427682202</v>
      </c>
      <c r="C197" s="1">
        <f t="shared" si="31"/>
        <v>3771.5089999999996</v>
      </c>
      <c r="D197" s="1">
        <f t="shared" si="32"/>
        <v>3772.1589999999997</v>
      </c>
      <c r="E197" s="1">
        <f t="shared" si="33"/>
        <v>587274122.2082641</v>
      </c>
      <c r="F197" s="1">
        <f t="shared" si="28"/>
        <v>133</v>
      </c>
      <c r="G197" s="3">
        <f t="shared" si="29"/>
        <v>3771.5089999999996</v>
      </c>
      <c r="H197" s="1">
        <f>INDEX(Data!F$21:F$220,Graph!M197)</f>
        <v>587.2740427682202</v>
      </c>
      <c r="I197" s="1">
        <f>INDEX(Data!G$21:G$220,Graph!M197)</f>
        <v>1.3</v>
      </c>
      <c r="J197">
        <f t="shared" si="34"/>
        <v>0.65</v>
      </c>
      <c r="K197" s="1">
        <f t="shared" si="35"/>
        <v>-3.1528077617828103</v>
      </c>
      <c r="L197">
        <v>1</v>
      </c>
      <c r="M197">
        <v>122</v>
      </c>
    </row>
    <row r="198" spans="1:13" ht="12.75">
      <c r="A198" s="1" t="str">
        <f>INDEX(Data!B$21:B$220,Graph!M198)</f>
        <v>Trinidad &amp; Tobago</v>
      </c>
      <c r="B198" s="1">
        <f t="shared" si="30"/>
        <v>303.0523555854071</v>
      </c>
      <c r="C198" s="1">
        <f t="shared" si="31"/>
        <v>3067.9219999999996</v>
      </c>
      <c r="D198" s="1">
        <f t="shared" si="32"/>
        <v>3068.5719999999997</v>
      </c>
      <c r="E198" s="1">
        <f t="shared" si="33"/>
        <v>303052054.2082641</v>
      </c>
      <c r="F198" s="1">
        <f t="shared" si="28"/>
        <v>85</v>
      </c>
      <c r="G198" s="3">
        <f t="shared" si="29"/>
        <v>3067.9219999999996</v>
      </c>
      <c r="H198" s="1">
        <f>INDEX(Data!F$21:F$220,Graph!M198)</f>
        <v>303.0523555854071</v>
      </c>
      <c r="I198" s="1">
        <f>INDEX(Data!G$21:G$220,Graph!M198)</f>
        <v>1.3</v>
      </c>
      <c r="J198">
        <f t="shared" si="34"/>
        <v>0.65</v>
      </c>
      <c r="K198" s="1">
        <f t="shared" si="35"/>
        <v>-4.265745298370291</v>
      </c>
      <c r="L198">
        <v>8</v>
      </c>
      <c r="M198">
        <v>54</v>
      </c>
    </row>
    <row r="199" spans="1:13" ht="12.75">
      <c r="A199" s="1" t="str">
        <f>INDEX(Data!B$21:B$220,Graph!M199)</f>
        <v>Mauritius</v>
      </c>
      <c r="B199" s="1">
        <f t="shared" si="30"/>
        <v>205.7052223258398</v>
      </c>
      <c r="C199" s="1">
        <f t="shared" si="31"/>
        <v>991.054</v>
      </c>
      <c r="D199" s="1">
        <f t="shared" si="32"/>
        <v>991.654</v>
      </c>
      <c r="E199" s="1">
        <f t="shared" si="33"/>
        <v>205705064.1922438</v>
      </c>
      <c r="F199" s="1">
        <f t="shared" si="28"/>
        <v>45</v>
      </c>
      <c r="G199" s="3">
        <f t="shared" si="29"/>
        <v>991.054</v>
      </c>
      <c r="H199" s="1">
        <f>INDEX(Data!F$21:F$220,Graph!M199)</f>
        <v>205.7052223258398</v>
      </c>
      <c r="I199" s="1">
        <f>INDEX(Data!G$21:G$220,Graph!M199)</f>
        <v>1.2</v>
      </c>
      <c r="J199">
        <f t="shared" si="34"/>
        <v>0.6</v>
      </c>
      <c r="K199" s="1">
        <f t="shared" si="35"/>
        <v>-0.7201443503740279</v>
      </c>
      <c r="L199">
        <v>2</v>
      </c>
      <c r="M199">
        <v>64</v>
      </c>
    </row>
    <row r="200" spans="1:13" ht="12.75">
      <c r="A200" s="1" t="str">
        <f>INDEX(Data!B$21:B$220,Graph!M200)</f>
        <v>Swaziland</v>
      </c>
      <c r="B200" s="1">
        <f t="shared" si="30"/>
        <v>1232.8353965616086</v>
      </c>
      <c r="C200" s="1">
        <f t="shared" si="31"/>
        <v>5680.501999999998</v>
      </c>
      <c r="D200" s="1">
        <f t="shared" si="32"/>
        <v>5681.051999999998</v>
      </c>
      <c r="E200" s="1">
        <f t="shared" si="33"/>
        <v>1232835137.1762235</v>
      </c>
      <c r="F200" s="1">
        <f t="shared" si="28"/>
        <v>167</v>
      </c>
      <c r="G200" s="3">
        <f t="shared" si="29"/>
        <v>5680.501999999998</v>
      </c>
      <c r="H200" s="1">
        <f>INDEX(Data!F$21:F$220,Graph!M200)</f>
        <v>1232.8353965616086</v>
      </c>
      <c r="I200" s="1">
        <f>INDEX(Data!G$21:G$220,Graph!M200)</f>
        <v>1.1</v>
      </c>
      <c r="J200">
        <f t="shared" si="34"/>
        <v>0.55</v>
      </c>
      <c r="K200" s="1">
        <f t="shared" si="35"/>
        <v>-25.380745746081402</v>
      </c>
      <c r="L200">
        <v>2</v>
      </c>
      <c r="M200">
        <v>137</v>
      </c>
    </row>
    <row r="201" spans="1:13" ht="12.75">
      <c r="A201" s="1" t="str">
        <f>INDEX(Data!B$21:B$220,Graph!M201)</f>
        <v>Cyprus</v>
      </c>
      <c r="B201" s="1">
        <f t="shared" si="30"/>
        <v>624.7531408724324</v>
      </c>
      <c r="C201" s="1">
        <f t="shared" si="31"/>
        <v>3881.0589999999997</v>
      </c>
      <c r="D201" s="1">
        <f t="shared" si="32"/>
        <v>3881.459</v>
      </c>
      <c r="E201" s="1">
        <f t="shared" si="33"/>
        <v>624753030.1281625</v>
      </c>
      <c r="F201" s="1">
        <f t="shared" si="28"/>
        <v>139</v>
      </c>
      <c r="G201" s="3">
        <f t="shared" si="29"/>
        <v>3881.0589999999997</v>
      </c>
      <c r="H201" s="1">
        <f>INDEX(Data!F$21:F$220,Graph!M201)</f>
        <v>624.7531408724324</v>
      </c>
      <c r="I201" s="1">
        <f>INDEX(Data!G$21:G$220,Graph!M201)</f>
        <v>0.8</v>
      </c>
      <c r="J201">
        <f t="shared" si="34"/>
        <v>0.4</v>
      </c>
      <c r="K201" s="1">
        <f t="shared" si="35"/>
        <v>-2.1907491757707476</v>
      </c>
      <c r="L201">
        <v>9</v>
      </c>
      <c r="M201">
        <v>30</v>
      </c>
    </row>
    <row r="202" spans="1:13" ht="12.75">
      <c r="A202" s="1" t="str">
        <f>INDEX(Data!B$21:B$220,Graph!M202)</f>
        <v>Fiji</v>
      </c>
      <c r="B202" s="1">
        <f t="shared" si="30"/>
        <v>307.3181008837774</v>
      </c>
      <c r="C202" s="1">
        <f t="shared" si="31"/>
        <v>3068.9719999999998</v>
      </c>
      <c r="D202" s="1">
        <f t="shared" si="32"/>
        <v>3069.372</v>
      </c>
      <c r="E202" s="1">
        <f t="shared" si="33"/>
        <v>307318081.12816256</v>
      </c>
      <c r="F202" s="1">
        <f t="shared" si="28"/>
        <v>86</v>
      </c>
      <c r="G202" s="3">
        <f t="shared" si="29"/>
        <v>3068.9719999999998</v>
      </c>
      <c r="H202" s="1">
        <f>INDEX(Data!F$21:F$220,Graph!M202)</f>
        <v>307.3181008837774</v>
      </c>
      <c r="I202" s="1">
        <f>INDEX(Data!G$21:G$220,Graph!M202)</f>
        <v>0.8</v>
      </c>
      <c r="J202">
        <f t="shared" si="34"/>
        <v>0.4</v>
      </c>
      <c r="K202" s="1">
        <f t="shared" si="35"/>
        <v>-1.490494021785139</v>
      </c>
      <c r="L202">
        <v>5</v>
      </c>
      <c r="M202">
        <v>81</v>
      </c>
    </row>
    <row r="203" spans="1:13" ht="12.75">
      <c r="A203" s="1" t="str">
        <f>INDEX(Data!B$21:B$220,Graph!M203)</f>
        <v>Guyana</v>
      </c>
      <c r="B203" s="1">
        <f t="shared" si="30"/>
        <v>235.47168526643958</v>
      </c>
      <c r="C203" s="1">
        <f t="shared" si="31"/>
        <v>2348.4540000000006</v>
      </c>
      <c r="D203" s="1">
        <f t="shared" si="32"/>
        <v>2348.8540000000007</v>
      </c>
      <c r="E203" s="1">
        <f t="shared" si="33"/>
        <v>235471104.12816253</v>
      </c>
      <c r="F203" s="1">
        <f t="shared" si="28"/>
        <v>59</v>
      </c>
      <c r="G203" s="3">
        <f t="shared" si="29"/>
        <v>2348.4540000000006</v>
      </c>
      <c r="H203" s="1">
        <f>INDEX(Data!F$21:F$220,Graph!M203)</f>
        <v>235.47168526643958</v>
      </c>
      <c r="I203" s="1">
        <f>INDEX(Data!G$21:G$220,Graph!M203)</f>
        <v>0.8</v>
      </c>
      <c r="J203">
        <f t="shared" si="34"/>
        <v>0.4</v>
      </c>
      <c r="K203" s="1">
        <f t="shared" si="35"/>
        <v>-1.3091685770072843</v>
      </c>
      <c r="L203">
        <v>8</v>
      </c>
      <c r="M203">
        <v>104</v>
      </c>
    </row>
    <row r="204" spans="1:13" ht="12.75">
      <c r="A204" s="1" t="str">
        <f>INDEX(Data!B$21:B$220,Graph!M204)</f>
        <v>Bahrain</v>
      </c>
      <c r="B204" s="1">
        <f t="shared" si="30"/>
        <v>41.84780462487096</v>
      </c>
      <c r="C204" s="1">
        <f t="shared" si="31"/>
        <v>0.95</v>
      </c>
      <c r="D204" s="1">
        <f t="shared" si="32"/>
        <v>1.2999999999999998</v>
      </c>
      <c r="E204" s="1">
        <f t="shared" si="33"/>
        <v>41847040.11214222</v>
      </c>
      <c r="F204" s="1">
        <f t="shared" si="28"/>
        <v>2</v>
      </c>
      <c r="G204" s="3">
        <f t="shared" si="29"/>
        <v>0.95</v>
      </c>
      <c r="H204" s="1">
        <f>INDEX(Data!F$21:F$220,Graph!M204)</f>
        <v>41.84780462487096</v>
      </c>
      <c r="I204" s="1">
        <f>INDEX(Data!G$21:G$220,Graph!M204)</f>
        <v>0.7</v>
      </c>
      <c r="J204">
        <f t="shared" si="34"/>
        <v>0.35</v>
      </c>
      <c r="K204" s="1">
        <f t="shared" si="35"/>
        <v>-4.037616909646218</v>
      </c>
      <c r="L204">
        <v>6</v>
      </c>
      <c r="M204">
        <v>40</v>
      </c>
    </row>
    <row r="205" spans="1:13" ht="12.75">
      <c r="A205" s="1" t="str">
        <f>INDEX(Data!B$21:B$220,Graph!M205)</f>
        <v>Comoros</v>
      </c>
      <c r="B205" s="1">
        <f t="shared" si="30"/>
        <v>509.26630482090513</v>
      </c>
      <c r="C205" s="1">
        <f t="shared" si="31"/>
        <v>3706.8089999999997</v>
      </c>
      <c r="D205" s="1">
        <f t="shared" si="32"/>
        <v>3707.1589999999997</v>
      </c>
      <c r="E205" s="1">
        <f t="shared" si="33"/>
        <v>509266136.11214226</v>
      </c>
      <c r="F205" s="1">
        <f t="shared" si="28"/>
        <v>127</v>
      </c>
      <c r="G205" s="3">
        <f t="shared" si="29"/>
        <v>3706.8089999999997</v>
      </c>
      <c r="H205" s="1">
        <f>INDEX(Data!F$21:F$220,Graph!M205)</f>
        <v>509.26630482090513</v>
      </c>
      <c r="I205" s="1">
        <f>INDEX(Data!G$21:G$220,Graph!M205)</f>
        <v>0.7</v>
      </c>
      <c r="J205">
        <f t="shared" si="34"/>
        <v>0.35</v>
      </c>
      <c r="K205" s="1">
        <f t="shared" si="35"/>
        <v>-19.588663287320287</v>
      </c>
      <c r="L205">
        <v>2</v>
      </c>
      <c r="M205">
        <v>136</v>
      </c>
    </row>
    <row r="206" spans="1:13" ht="12.75">
      <c r="A206" s="1" t="str">
        <f>INDEX(Data!B$21:B$220,Graph!M206)</f>
        <v>Djibouti</v>
      </c>
      <c r="B206" s="1">
        <f t="shared" si="30"/>
        <v>1469.5828304469098</v>
      </c>
      <c r="C206" s="1">
        <f t="shared" si="31"/>
        <v>5718.774999999998</v>
      </c>
      <c r="D206" s="1">
        <f t="shared" si="32"/>
        <v>5719.124999999998</v>
      </c>
      <c r="E206" s="1">
        <f t="shared" si="33"/>
        <v>1469582154.112142</v>
      </c>
      <c r="F206" s="1">
        <f t="shared" si="28"/>
        <v>172</v>
      </c>
      <c r="G206" s="3">
        <f t="shared" si="29"/>
        <v>5718.774999999998</v>
      </c>
      <c r="H206" s="1">
        <f>INDEX(Data!F$21:F$220,Graph!M206)</f>
        <v>1469.5828304469098</v>
      </c>
      <c r="I206" s="1">
        <f>INDEX(Data!G$21:G$220,Graph!M206)</f>
        <v>0.7</v>
      </c>
      <c r="J206">
        <f t="shared" si="34"/>
        <v>0.35</v>
      </c>
      <c r="K206" s="1">
        <f t="shared" si="35"/>
        <v>-50.86280295746974</v>
      </c>
      <c r="L206">
        <v>2</v>
      </c>
      <c r="M206">
        <v>154</v>
      </c>
    </row>
    <row r="207" spans="1:13" ht="12.75">
      <c r="A207" s="1" t="str">
        <f>INDEX(Data!B$21:B$220,Graph!M207)</f>
        <v>Timor-Leste</v>
      </c>
      <c r="B207" s="1">
        <f t="shared" si="30"/>
        <v>826.4110989708784</v>
      </c>
      <c r="C207" s="1">
        <f t="shared" si="31"/>
        <v>4090.2509999999993</v>
      </c>
      <c r="D207" s="1">
        <f t="shared" si="32"/>
        <v>4090.600999999999</v>
      </c>
      <c r="E207" s="1">
        <f t="shared" si="33"/>
        <v>826411158.1121422</v>
      </c>
      <c r="F207" s="1">
        <f aca="true" t="shared" si="36" ref="F207:F238">RANK(E207,E$47:E$246,1)</f>
        <v>151</v>
      </c>
      <c r="G207" s="3">
        <f aca="true" t="shared" si="37" ref="G207:G238">C207</f>
        <v>4090.2509999999993</v>
      </c>
      <c r="H207" s="1">
        <f>INDEX(Data!F$21:F$220,Graph!M207)</f>
        <v>826.4110989708784</v>
      </c>
      <c r="I207" s="1">
        <f>INDEX(Data!G$21:G$220,Graph!M207)</f>
        <v>0.7</v>
      </c>
      <c r="J207">
        <f t="shared" si="34"/>
        <v>0.35</v>
      </c>
      <c r="K207" s="1">
        <f t="shared" si="35"/>
        <v>-12.05788300981203</v>
      </c>
      <c r="L207">
        <v>5</v>
      </c>
      <c r="M207">
        <v>158</v>
      </c>
    </row>
    <row r="208" spans="1:13" ht="12.75">
      <c r="A208" s="1" t="str">
        <f>INDEX(Data!B$21:B$220,Graph!M208)</f>
        <v>Qatar</v>
      </c>
      <c r="B208" s="1">
        <f t="shared" si="30"/>
        <v>21.653050697991716</v>
      </c>
      <c r="C208" s="1">
        <f t="shared" si="31"/>
        <v>0.3</v>
      </c>
      <c r="D208" s="1">
        <f t="shared" si="32"/>
        <v>0.6</v>
      </c>
      <c r="E208" s="1">
        <f t="shared" si="33"/>
        <v>21653047.096121896</v>
      </c>
      <c r="F208" s="1">
        <f t="shared" si="36"/>
        <v>1</v>
      </c>
      <c r="G208" s="3">
        <f t="shared" si="37"/>
        <v>0.3</v>
      </c>
      <c r="H208" s="1">
        <f>INDEX(Data!F$21:F$220,Graph!M208)</f>
        <v>21.653050697991716</v>
      </c>
      <c r="I208" s="1">
        <f>INDEX(Data!G$21:G$220,Graph!M208)</f>
        <v>0.6</v>
      </c>
      <c r="J208">
        <f t="shared" si="34"/>
        <v>0.3</v>
      </c>
      <c r="K208" s="1">
        <f t="shared" si="35"/>
        <v>-20.194753926879244</v>
      </c>
      <c r="L208">
        <v>6</v>
      </c>
      <c r="M208">
        <v>47</v>
      </c>
    </row>
    <row r="209" spans="1:13" ht="12.75">
      <c r="A209" s="1" t="str">
        <f>INDEX(Data!B$21:B$220,Graph!M209)</f>
        <v>Cape Verde</v>
      </c>
      <c r="B209" s="1">
        <f t="shared" si="30"/>
        <v>176.9561348247287</v>
      </c>
      <c r="C209" s="1">
        <f t="shared" si="31"/>
        <v>507.88500000000005</v>
      </c>
      <c r="D209" s="1">
        <f t="shared" si="32"/>
        <v>508.13500000000005</v>
      </c>
      <c r="E209" s="1">
        <f t="shared" si="33"/>
        <v>176956105.08010158</v>
      </c>
      <c r="F209" s="1">
        <f t="shared" si="36"/>
        <v>33</v>
      </c>
      <c r="G209" s="3">
        <f t="shared" si="37"/>
        <v>507.88500000000005</v>
      </c>
      <c r="H209" s="1">
        <f>INDEX(Data!F$21:F$220,Graph!M209)</f>
        <v>176.9561348247287</v>
      </c>
      <c r="I209" s="1">
        <f>INDEX(Data!G$21:G$220,Graph!M209)</f>
        <v>0.5</v>
      </c>
      <c r="J209">
        <f t="shared" si="34"/>
        <v>0.25</v>
      </c>
      <c r="K209" s="1">
        <f t="shared" si="35"/>
        <v>-6.266281293427767</v>
      </c>
      <c r="L209">
        <v>3</v>
      </c>
      <c r="M209">
        <v>105</v>
      </c>
    </row>
    <row r="210" spans="1:13" ht="12.75">
      <c r="A210" s="1" t="str">
        <f>INDEX(Data!B$21:B$220,Graph!M210)</f>
        <v>Equatorial Guinea</v>
      </c>
      <c r="B210" s="1">
        <f t="shared" si="30"/>
        <v>866.9362934082081</v>
      </c>
      <c r="C210" s="1">
        <f t="shared" si="31"/>
        <v>4247.450999999999</v>
      </c>
      <c r="D210" s="1">
        <f t="shared" si="32"/>
        <v>4247.700999999999</v>
      </c>
      <c r="E210" s="1">
        <f t="shared" si="33"/>
        <v>866936109.0801015</v>
      </c>
      <c r="F210" s="1">
        <f t="shared" si="36"/>
        <v>154</v>
      </c>
      <c r="G210" s="3">
        <f t="shared" si="37"/>
        <v>4247.450999999999</v>
      </c>
      <c r="H210" s="1">
        <f>INDEX(Data!F$21:F$220,Graph!M210)</f>
        <v>866.9362934082081</v>
      </c>
      <c r="I210" s="1">
        <f>INDEX(Data!G$21:G$220,Graph!M210)</f>
        <v>0.5</v>
      </c>
      <c r="J210">
        <f t="shared" si="34"/>
        <v>0.25</v>
      </c>
      <c r="K210" s="1">
        <f t="shared" si="35"/>
        <v>-16.626006057766176</v>
      </c>
      <c r="L210">
        <v>1</v>
      </c>
      <c r="M210">
        <v>109</v>
      </c>
    </row>
    <row r="211" spans="1:13" ht="12.75">
      <c r="A211" s="1" t="str">
        <f>INDEX(Data!B$21:B$220,Graph!M211)</f>
        <v>Solomon Islands</v>
      </c>
      <c r="B211" s="1">
        <f t="shared" si="30"/>
        <v>319.5248462147578</v>
      </c>
      <c r="C211" s="1">
        <f t="shared" si="31"/>
        <v>3088.536</v>
      </c>
      <c r="D211" s="1">
        <f t="shared" si="32"/>
        <v>3088.786</v>
      </c>
      <c r="E211" s="1">
        <f t="shared" si="33"/>
        <v>319524124.0801016</v>
      </c>
      <c r="F211" s="1">
        <f t="shared" si="36"/>
        <v>93</v>
      </c>
      <c r="G211" s="3">
        <f t="shared" si="37"/>
        <v>3088.536</v>
      </c>
      <c r="H211" s="1">
        <f>INDEX(Data!F$21:F$220,Graph!M211)</f>
        <v>319.5248462147578</v>
      </c>
      <c r="I211" s="1">
        <f>INDEX(Data!G$21:G$220,Graph!M211)</f>
        <v>0.5</v>
      </c>
      <c r="J211">
        <f t="shared" si="34"/>
        <v>0.25</v>
      </c>
      <c r="K211" s="1">
        <f t="shared" si="35"/>
        <v>-4.69370406606248</v>
      </c>
      <c r="L211">
        <v>5</v>
      </c>
      <c r="M211">
        <v>124</v>
      </c>
    </row>
    <row r="212" spans="1:13" ht="12.75">
      <c r="A212" s="1" t="str">
        <f>INDEX(Data!B$21:B$220,Graph!M212)</f>
        <v>Luxembourg</v>
      </c>
      <c r="B212" s="1">
        <f t="shared" si="30"/>
        <v>231.82265393009192</v>
      </c>
      <c r="C212" s="1">
        <f t="shared" si="31"/>
        <v>2347.754000000001</v>
      </c>
      <c r="D212" s="1">
        <f t="shared" si="32"/>
        <v>2347.9540000000006</v>
      </c>
      <c r="E212" s="1">
        <f t="shared" si="33"/>
        <v>231822015.06408128</v>
      </c>
      <c r="F212" s="1">
        <f t="shared" si="36"/>
        <v>57</v>
      </c>
      <c r="G212" s="3">
        <f t="shared" si="37"/>
        <v>2347.754000000001</v>
      </c>
      <c r="H212" s="1">
        <f>INDEX(Data!F$21:F$220,Graph!M212)</f>
        <v>231.82265393009192</v>
      </c>
      <c r="I212" s="1">
        <f>INDEX(Data!G$21:G$220,Graph!M212)</f>
        <v>0.4</v>
      </c>
      <c r="J212">
        <f t="shared" si="34"/>
        <v>0.2</v>
      </c>
      <c r="K212" s="1">
        <f t="shared" si="35"/>
        <v>-0.6878698948514455</v>
      </c>
      <c r="L212">
        <v>11</v>
      </c>
      <c r="M212">
        <v>15</v>
      </c>
    </row>
    <row r="213" spans="1:13" ht="12.75">
      <c r="A213" s="1" t="str">
        <f>INDEX(Data!B$21:B$220,Graph!M213)</f>
        <v>Malta</v>
      </c>
      <c r="B213" s="1">
        <f t="shared" si="30"/>
        <v>585.3696303823516</v>
      </c>
      <c r="C213" s="1">
        <f t="shared" si="31"/>
        <v>3770.6589999999997</v>
      </c>
      <c r="D213" s="1">
        <f t="shared" si="32"/>
        <v>3770.8589999999995</v>
      </c>
      <c r="E213" s="1">
        <f t="shared" si="33"/>
        <v>585369031.0640813</v>
      </c>
      <c r="F213" s="1">
        <f t="shared" si="36"/>
        <v>132</v>
      </c>
      <c r="G213" s="3">
        <f t="shared" si="37"/>
        <v>3770.6589999999997</v>
      </c>
      <c r="H213" s="1">
        <f>INDEX(Data!F$21:F$220,Graph!M213)</f>
        <v>585.3696303823516</v>
      </c>
      <c r="I213" s="1">
        <f>INDEX(Data!G$21:G$220,Graph!M213)</f>
        <v>0.4</v>
      </c>
      <c r="J213">
        <f t="shared" si="34"/>
        <v>0.2</v>
      </c>
      <c r="K213" s="1">
        <f t="shared" si="35"/>
        <v>-1.904412385868568</v>
      </c>
      <c r="L213">
        <v>11</v>
      </c>
      <c r="M213">
        <v>31</v>
      </c>
    </row>
    <row r="214" spans="1:13" ht="12.75">
      <c r="A214" s="1" t="str">
        <f>INDEX(Data!B$21:B$220,Graph!M214)</f>
        <v>Suriname</v>
      </c>
      <c r="B214" s="1">
        <f t="shared" si="30"/>
        <v>219.9043664625312</v>
      </c>
      <c r="C214" s="1">
        <f t="shared" si="31"/>
        <v>2324.5540000000005</v>
      </c>
      <c r="D214" s="1">
        <f t="shared" si="32"/>
        <v>2324.7540000000004</v>
      </c>
      <c r="E214" s="1">
        <f t="shared" si="33"/>
        <v>219904067.06408128</v>
      </c>
      <c r="F214" s="1">
        <f t="shared" si="36"/>
        <v>51</v>
      </c>
      <c r="G214" s="3">
        <f t="shared" si="37"/>
        <v>2324.5540000000005</v>
      </c>
      <c r="H214" s="1">
        <f>INDEX(Data!F$21:F$220,Graph!M214)</f>
        <v>219.9043664625312</v>
      </c>
      <c r="I214" s="1">
        <f>INDEX(Data!G$21:G$220,Graph!M214)</f>
        <v>0.4</v>
      </c>
      <c r="J214">
        <f t="shared" si="34"/>
        <v>0.2</v>
      </c>
      <c r="K214" s="1">
        <f t="shared" si="35"/>
        <v>-3.6620307249690995</v>
      </c>
      <c r="L214">
        <v>8</v>
      </c>
      <c r="M214">
        <v>67</v>
      </c>
    </row>
    <row r="215" spans="1:13" ht="12.75">
      <c r="A215" s="1" t="str">
        <f>INDEX(Data!B$21:B$220,Graph!M215)</f>
        <v>Bahamas</v>
      </c>
      <c r="B215" s="1">
        <f t="shared" si="30"/>
        <v>137.16935650201094</v>
      </c>
      <c r="C215" s="1">
        <f t="shared" si="31"/>
        <v>281.28500000000014</v>
      </c>
      <c r="D215" s="1">
        <f t="shared" si="32"/>
        <v>281.4350000000001</v>
      </c>
      <c r="E215" s="1">
        <f t="shared" si="33"/>
        <v>137169051.04806095</v>
      </c>
      <c r="F215" s="1">
        <f t="shared" si="36"/>
        <v>22</v>
      </c>
      <c r="G215" s="3">
        <f t="shared" si="37"/>
        <v>281.28500000000014</v>
      </c>
      <c r="H215" s="1">
        <f>INDEX(Data!F$21:F$220,Graph!M215)</f>
        <v>137.16935650201094</v>
      </c>
      <c r="I215" s="1">
        <f>INDEX(Data!G$21:G$220,Graph!M215)</f>
        <v>0.3</v>
      </c>
      <c r="J215">
        <f t="shared" si="34"/>
        <v>0.15</v>
      </c>
      <c r="K215" s="1">
        <f t="shared" si="35"/>
        <v>-4.992825573678971</v>
      </c>
      <c r="L215">
        <v>10</v>
      </c>
      <c r="M215">
        <v>51</v>
      </c>
    </row>
    <row r="216" spans="1:13" ht="12.75">
      <c r="A216" s="1" t="str">
        <f>INDEX(Data!B$21:B$220,Graph!M216)</f>
        <v>Barbados</v>
      </c>
      <c r="B216" s="1">
        <f t="shared" si="30"/>
        <v>286.158682790311</v>
      </c>
      <c r="C216" s="1">
        <f t="shared" si="31"/>
        <v>2800.022</v>
      </c>
      <c r="D216" s="1">
        <f t="shared" si="32"/>
        <v>2800.172</v>
      </c>
      <c r="E216" s="1">
        <f t="shared" si="33"/>
        <v>286158029.04806095</v>
      </c>
      <c r="F216" s="1">
        <f t="shared" si="36"/>
        <v>77</v>
      </c>
      <c r="G216" s="3">
        <f t="shared" si="37"/>
        <v>2800.022</v>
      </c>
      <c r="H216" s="1">
        <f>INDEX(Data!F$21:F$220,Graph!M216)</f>
        <v>286.158682790311</v>
      </c>
      <c r="I216" s="1">
        <f>INDEX(Data!G$21:G$220,Graph!M216)</f>
        <v>0.3</v>
      </c>
      <c r="J216">
        <f t="shared" si="34"/>
        <v>0.15</v>
      </c>
      <c r="K216" s="1">
        <f t="shared" si="35"/>
        <v>-2.181381646772138</v>
      </c>
      <c r="L216">
        <v>8</v>
      </c>
      <c r="M216">
        <v>29</v>
      </c>
    </row>
    <row r="217" spans="1:13" ht="12.75">
      <c r="A217" s="1" t="str">
        <f>INDEX(Data!B$21:B$220,Graph!M217)</f>
        <v>Belize</v>
      </c>
      <c r="B217" s="1">
        <f t="shared" si="30"/>
        <v>417.14453246535663</v>
      </c>
      <c r="C217" s="1">
        <f t="shared" si="31"/>
        <v>3377.705</v>
      </c>
      <c r="D217" s="1">
        <f t="shared" si="32"/>
        <v>3377.855</v>
      </c>
      <c r="E217" s="1">
        <f t="shared" si="33"/>
        <v>417144099.04806095</v>
      </c>
      <c r="F217" s="1">
        <f t="shared" si="36"/>
        <v>110</v>
      </c>
      <c r="G217" s="3">
        <f t="shared" si="37"/>
        <v>3377.705</v>
      </c>
      <c r="H217" s="1">
        <f>INDEX(Data!F$21:F$220,Graph!M217)</f>
        <v>417.14453246535663</v>
      </c>
      <c r="I217" s="1">
        <f>INDEX(Data!G$21:G$220,Graph!M217)</f>
        <v>0.3</v>
      </c>
      <c r="J217">
        <f t="shared" si="34"/>
        <v>0.15</v>
      </c>
      <c r="K217" s="1">
        <f t="shared" si="35"/>
        <v>-0.3754829438639149</v>
      </c>
      <c r="L217">
        <v>8</v>
      </c>
      <c r="M217">
        <v>99</v>
      </c>
    </row>
    <row r="218" spans="1:13" ht="12.75">
      <c r="A218" s="1" t="str">
        <f>INDEX(Data!B$21:B$220,Graph!M218)</f>
        <v>Brunei Darussalam</v>
      </c>
      <c r="B218" s="1">
        <f t="shared" si="30"/>
        <v>73.971158434315</v>
      </c>
      <c r="C218" s="1">
        <f t="shared" si="31"/>
        <v>19.849999999999998</v>
      </c>
      <c r="D218" s="1">
        <f t="shared" si="32"/>
        <v>19.999999999999996</v>
      </c>
      <c r="E218" s="1">
        <f t="shared" si="33"/>
        <v>73971033.04806094</v>
      </c>
      <c r="F218" s="1">
        <f t="shared" si="36"/>
        <v>7</v>
      </c>
      <c r="G218" s="3">
        <f t="shared" si="37"/>
        <v>19.849999999999998</v>
      </c>
      <c r="H218" s="1">
        <f>INDEX(Data!F$21:F$220,Graph!M218)</f>
        <v>73.971158434315</v>
      </c>
      <c r="I218" s="1">
        <f>INDEX(Data!G$21:G$220,Graph!M218)</f>
        <v>0.3</v>
      </c>
      <c r="J218">
        <f t="shared" si="34"/>
        <v>0.15</v>
      </c>
      <c r="K218" s="1">
        <f t="shared" si="35"/>
        <v>-15.002884639277738</v>
      </c>
      <c r="L218">
        <v>5</v>
      </c>
      <c r="M218">
        <v>33</v>
      </c>
    </row>
    <row r="219" spans="1:13" ht="12.75">
      <c r="A219" s="1" t="str">
        <f>INDEX(Data!B$21:B$220,Graph!M219)</f>
        <v>Iceland</v>
      </c>
      <c r="B219" s="1">
        <f t="shared" si="30"/>
        <v>308.80859490556253</v>
      </c>
      <c r="C219" s="1">
        <f t="shared" si="31"/>
        <v>3069.522</v>
      </c>
      <c r="D219" s="1">
        <f t="shared" si="32"/>
        <v>3069.672</v>
      </c>
      <c r="E219" s="1">
        <f t="shared" si="33"/>
        <v>308808007.04806095</v>
      </c>
      <c r="F219" s="1">
        <f t="shared" si="36"/>
        <v>87</v>
      </c>
      <c r="G219" s="3">
        <f t="shared" si="37"/>
        <v>3069.522</v>
      </c>
      <c r="H219" s="1">
        <f>INDEX(Data!F$21:F$220,Graph!M219)</f>
        <v>308.80859490556253</v>
      </c>
      <c r="I219" s="1">
        <f>INDEX(Data!G$21:G$220,Graph!M219)</f>
        <v>0.3</v>
      </c>
      <c r="J219">
        <f t="shared" si="34"/>
        <v>0.15</v>
      </c>
      <c r="K219" s="1">
        <f t="shared" si="35"/>
        <v>-0.9083751136350884</v>
      </c>
      <c r="L219">
        <v>11</v>
      </c>
      <c r="M219">
        <v>7</v>
      </c>
    </row>
    <row r="220" spans="1:13" ht="12.75">
      <c r="A220" s="1" t="str">
        <f>INDEX(Data!B$21:B$220,Graph!M220)</f>
        <v>Maldives</v>
      </c>
      <c r="B220" s="1">
        <f t="shared" si="30"/>
        <v>622.127913037004</v>
      </c>
      <c r="C220" s="1">
        <f t="shared" si="31"/>
        <v>3880.5089999999996</v>
      </c>
      <c r="D220" s="1">
        <f t="shared" si="32"/>
        <v>3880.6589999999997</v>
      </c>
      <c r="E220" s="1">
        <f t="shared" si="33"/>
        <v>622127084.0480609</v>
      </c>
      <c r="F220" s="1">
        <f t="shared" si="36"/>
        <v>138</v>
      </c>
      <c r="G220" s="3">
        <f t="shared" si="37"/>
        <v>3880.5089999999996</v>
      </c>
      <c r="H220" s="1">
        <f>INDEX(Data!F$21:F$220,Graph!M220)</f>
        <v>622.127913037004</v>
      </c>
      <c r="I220" s="1">
        <f>INDEX(Data!G$21:G$220,Graph!M220)</f>
        <v>0.3</v>
      </c>
      <c r="J220">
        <f t="shared" si="34"/>
        <v>0.15</v>
      </c>
      <c r="K220" s="1">
        <f t="shared" si="35"/>
        <v>-2.6252278354284044</v>
      </c>
      <c r="L220">
        <v>4</v>
      </c>
      <c r="M220">
        <v>84</v>
      </c>
    </row>
    <row r="221" spans="1:13" ht="12.75">
      <c r="A221" s="1" t="str">
        <f>INDEX(Data!B$21:B$220,Graph!M221)</f>
        <v>Western Sahara</v>
      </c>
      <c r="B221" s="1">
        <f t="shared" si="30"/>
        <v>1297.7765425115122</v>
      </c>
      <c r="C221" s="1">
        <f t="shared" si="31"/>
        <v>5700.488499999998</v>
      </c>
      <c r="D221" s="1">
        <f t="shared" si="32"/>
        <v>5700.624999999997</v>
      </c>
      <c r="E221" s="1">
        <f t="shared" si="33"/>
        <v>1297776200.0437353</v>
      </c>
      <c r="F221" s="1">
        <f t="shared" si="36"/>
        <v>169</v>
      </c>
      <c r="G221" s="3">
        <f t="shared" si="37"/>
        <v>5700.488499999998</v>
      </c>
      <c r="H221" s="1">
        <f>INDEX(Data!F$21:F$220,Graph!M221)</f>
        <v>1297.7765425115122</v>
      </c>
      <c r="I221" s="1">
        <f>INDEX(Data!G$21:G$220,Graph!M221)</f>
        <v>0.273</v>
      </c>
      <c r="J221">
        <f t="shared" si="34"/>
        <v>0.1365</v>
      </c>
      <c r="K221" s="1">
        <f t="shared" si="35"/>
        <v>-17.86907500339612</v>
      </c>
      <c r="L221">
        <v>3</v>
      </c>
      <c r="M221">
        <v>200</v>
      </c>
    </row>
    <row r="222" spans="1:13" ht="12.75">
      <c r="A222" s="1" t="str">
        <f>INDEX(Data!B$21:B$220,Graph!M222)</f>
        <v>Samoa</v>
      </c>
      <c r="B222" s="1">
        <f t="shared" si="30"/>
        <v>288.34006443708313</v>
      </c>
      <c r="C222" s="1">
        <f t="shared" si="31"/>
        <v>2800.272</v>
      </c>
      <c r="D222" s="1">
        <f t="shared" si="32"/>
        <v>2800.372</v>
      </c>
      <c r="E222" s="1">
        <f t="shared" si="33"/>
        <v>288340075.03204066</v>
      </c>
      <c r="F222" s="1">
        <f t="shared" si="36"/>
        <v>78</v>
      </c>
      <c r="G222" s="3">
        <f t="shared" si="37"/>
        <v>2800.272</v>
      </c>
      <c r="H222" s="1">
        <f>INDEX(Data!F$21:F$220,Graph!M222)</f>
        <v>288.34006443708313</v>
      </c>
      <c r="I222" s="1">
        <f>INDEX(Data!G$21:G$220,Graph!M222)</f>
        <v>0.2</v>
      </c>
      <c r="J222">
        <f t="shared" si="34"/>
        <v>0.1</v>
      </c>
      <c r="K222" s="1">
        <f t="shared" si="35"/>
        <v>-1.03065662931931</v>
      </c>
      <c r="L222">
        <v>5</v>
      </c>
      <c r="M222">
        <v>75</v>
      </c>
    </row>
    <row r="223" spans="1:13" ht="12.75">
      <c r="A223" s="1" t="str">
        <f>INDEX(Data!B$21:B$220,Graph!M223)</f>
        <v>Sao Tome and Principe</v>
      </c>
      <c r="B223" s="1">
        <f t="shared" si="30"/>
        <v>701.3832150334474</v>
      </c>
      <c r="C223" s="1">
        <f t="shared" si="31"/>
        <v>3899.4009999999994</v>
      </c>
      <c r="D223" s="1">
        <f t="shared" si="32"/>
        <v>3899.5009999999993</v>
      </c>
      <c r="E223" s="1">
        <f t="shared" si="33"/>
        <v>701383123.0320406</v>
      </c>
      <c r="F223" s="1">
        <f t="shared" si="36"/>
        <v>144</v>
      </c>
      <c r="G223" s="3">
        <f t="shared" si="37"/>
        <v>3899.4009999999994</v>
      </c>
      <c r="H223" s="1">
        <f>INDEX(Data!F$21:F$220,Graph!M223)</f>
        <v>701.3832150334474</v>
      </c>
      <c r="I223" s="1">
        <f>INDEX(Data!G$21:G$220,Graph!M223)</f>
        <v>0.2</v>
      </c>
      <c r="J223">
        <f t="shared" si="34"/>
        <v>0.1</v>
      </c>
      <c r="K223" s="1">
        <f t="shared" si="35"/>
        <v>-18.994090469636944</v>
      </c>
      <c r="L223">
        <v>1</v>
      </c>
      <c r="M223">
        <v>123</v>
      </c>
    </row>
    <row r="224" spans="1:13" ht="12.75">
      <c r="A224" s="1" t="str">
        <f>INDEX(Data!B$21:B$220,Graph!M224)</f>
        <v>Vanuatu</v>
      </c>
      <c r="B224" s="1">
        <f t="shared" si="30"/>
        <v>227.56367186933548</v>
      </c>
      <c r="C224" s="1">
        <f t="shared" si="31"/>
        <v>2335.0540000000005</v>
      </c>
      <c r="D224" s="1">
        <f t="shared" si="32"/>
        <v>2335.1540000000005</v>
      </c>
      <c r="E224" s="1">
        <f t="shared" si="33"/>
        <v>227563129.03204063</v>
      </c>
      <c r="F224" s="1">
        <f t="shared" si="36"/>
        <v>53</v>
      </c>
      <c r="G224" s="3">
        <f t="shared" si="37"/>
        <v>2335.0540000000005</v>
      </c>
      <c r="H224" s="1">
        <f>INDEX(Data!F$21:F$220,Graph!M224)</f>
        <v>227.56367186933548</v>
      </c>
      <c r="I224" s="1">
        <f>INDEX(Data!G$21:G$220,Graph!M224)</f>
        <v>0.2</v>
      </c>
      <c r="J224">
        <f t="shared" si="34"/>
        <v>0.1</v>
      </c>
      <c r="K224" s="1">
        <f t="shared" si="35"/>
        <v>-1.0728631863762814</v>
      </c>
      <c r="L224">
        <v>5</v>
      </c>
      <c r="M224">
        <v>129</v>
      </c>
    </row>
    <row r="225" spans="1:13" ht="12.75">
      <c r="A225" s="1" t="str">
        <f>INDEX(Data!B$21:B$220,Graph!M225)</f>
        <v>Micronesia (F States of)</v>
      </c>
      <c r="B225" s="1">
        <f t="shared" si="30"/>
        <v>496.14017267648546</v>
      </c>
      <c r="C225" s="1">
        <f t="shared" si="31"/>
        <v>3690.305</v>
      </c>
      <c r="D225" s="1">
        <f t="shared" si="32"/>
        <v>3690.359</v>
      </c>
      <c r="E225" s="1">
        <f t="shared" si="33"/>
        <v>496140189.0173019</v>
      </c>
      <c r="F225" s="1">
        <f t="shared" si="36"/>
        <v>125</v>
      </c>
      <c r="G225" s="3">
        <f t="shared" si="37"/>
        <v>3690.305</v>
      </c>
      <c r="H225" s="1">
        <f>INDEX(Data!F$21:F$220,Graph!M225)</f>
        <v>496.14017267648546</v>
      </c>
      <c r="I225" s="1">
        <f>INDEX(Data!G$21:G$220,Graph!M225)</f>
        <v>0.108</v>
      </c>
      <c r="J225">
        <f t="shared" si="34"/>
        <v>0.054</v>
      </c>
      <c r="K225" s="1">
        <f t="shared" si="35"/>
        <v>-2.80062976929122</v>
      </c>
      <c r="L225">
        <v>5</v>
      </c>
      <c r="M225">
        <v>189</v>
      </c>
    </row>
    <row r="226" spans="1:13" ht="12.75">
      <c r="A226" s="1" t="str">
        <f>INDEX(Data!B$21:B$220,Graph!M226)</f>
        <v>Antigua &amp; Barbuda</v>
      </c>
      <c r="B226" s="1">
        <f t="shared" si="30"/>
        <v>330.1327829377365</v>
      </c>
      <c r="C226" s="1">
        <f t="shared" si="31"/>
        <v>3156.5899999999997</v>
      </c>
      <c r="D226" s="1">
        <f t="shared" si="32"/>
        <v>3156.64</v>
      </c>
      <c r="E226" s="1">
        <f t="shared" si="33"/>
        <v>330132055.0160203</v>
      </c>
      <c r="F226" s="1">
        <f t="shared" si="36"/>
        <v>99</v>
      </c>
      <c r="G226" s="3">
        <f t="shared" si="37"/>
        <v>3156.5899999999997</v>
      </c>
      <c r="H226" s="1">
        <f>INDEX(Data!F$21:F$220,Graph!M226)</f>
        <v>330.1327829377365</v>
      </c>
      <c r="I226" s="1">
        <f>INDEX(Data!G$21:G$220,Graph!M226)</f>
        <v>0.1</v>
      </c>
      <c r="J226">
        <f t="shared" si="34"/>
        <v>0.05</v>
      </c>
      <c r="K226" s="1">
        <f t="shared" si="35"/>
        <v>-1.1271250732680755</v>
      </c>
      <c r="L226">
        <v>8</v>
      </c>
      <c r="M226">
        <v>55</v>
      </c>
    </row>
    <row r="227" spans="1:13" ht="12.75">
      <c r="A227" s="1" t="str">
        <f>INDEX(Data!B$21:B$220,Graph!M227)</f>
        <v>Dominica</v>
      </c>
      <c r="B227" s="1">
        <f t="shared" si="30"/>
        <v>211.09184115891756</v>
      </c>
      <c r="C227" s="1">
        <f t="shared" si="31"/>
        <v>2286.6040000000003</v>
      </c>
      <c r="D227" s="1">
        <f t="shared" si="32"/>
        <v>2286.6540000000005</v>
      </c>
      <c r="E227" s="1">
        <f t="shared" si="33"/>
        <v>211091095.01602033</v>
      </c>
      <c r="F227" s="1">
        <f t="shared" si="36"/>
        <v>47</v>
      </c>
      <c r="G227" s="3">
        <f t="shared" si="37"/>
        <v>2286.6040000000003</v>
      </c>
      <c r="H227" s="1">
        <f>INDEX(Data!F$21:F$220,Graph!M227)</f>
        <v>211.09184115891756</v>
      </c>
      <c r="I227" s="1">
        <f>INDEX(Data!G$21:G$220,Graph!M227)</f>
        <v>0.1</v>
      </c>
      <c r="J227">
        <f t="shared" si="34"/>
        <v>0.05</v>
      </c>
      <c r="K227" s="1">
        <f t="shared" si="35"/>
        <v>-5.480332343767827</v>
      </c>
      <c r="L227">
        <v>8</v>
      </c>
      <c r="M227">
        <v>95</v>
      </c>
    </row>
    <row r="228" spans="1:13" ht="12.75">
      <c r="A228" s="1" t="str">
        <f>INDEX(Data!B$21:B$220,Graph!M228)</f>
        <v>Grenada</v>
      </c>
      <c r="B228" s="1">
        <f t="shared" si="30"/>
        <v>568.9009541795051</v>
      </c>
      <c r="C228" s="1">
        <f t="shared" si="31"/>
        <v>3770.4089999999997</v>
      </c>
      <c r="D228" s="1">
        <f t="shared" si="32"/>
        <v>3770.459</v>
      </c>
      <c r="E228" s="1">
        <f t="shared" si="33"/>
        <v>568900093.0160203</v>
      </c>
      <c r="F228" s="1">
        <f t="shared" si="36"/>
        <v>131</v>
      </c>
      <c r="G228" s="3">
        <f t="shared" si="37"/>
        <v>3770.4089999999997</v>
      </c>
      <c r="H228" s="1">
        <f>INDEX(Data!F$21:F$220,Graph!M228)</f>
        <v>568.9009541795051</v>
      </c>
      <c r="I228" s="1">
        <f>INDEX(Data!G$21:G$220,Graph!M228)</f>
        <v>0.1</v>
      </c>
      <c r="J228">
        <f t="shared" si="34"/>
        <v>0.05</v>
      </c>
      <c r="K228" s="1">
        <f t="shared" si="35"/>
        <v>-16.468676202846495</v>
      </c>
      <c r="L228">
        <v>8</v>
      </c>
      <c r="M228">
        <v>93</v>
      </c>
    </row>
    <row r="229" spans="1:13" ht="12.75">
      <c r="A229" s="1" t="str">
        <f>INDEX(Data!B$21:B$220,Graph!M229)</f>
        <v>Saint Lucia</v>
      </c>
      <c r="B229" s="1">
        <f t="shared" si="30"/>
        <v>161.20288356946446</v>
      </c>
      <c r="C229" s="1">
        <f t="shared" si="31"/>
        <v>417.18500000000006</v>
      </c>
      <c r="D229" s="1">
        <f t="shared" si="32"/>
        <v>417.23500000000007</v>
      </c>
      <c r="E229" s="1">
        <f t="shared" si="33"/>
        <v>161202071.01602033</v>
      </c>
      <c r="F229" s="1">
        <f t="shared" si="36"/>
        <v>28</v>
      </c>
      <c r="G229" s="3">
        <f t="shared" si="37"/>
        <v>417.18500000000006</v>
      </c>
      <c r="H229" s="1">
        <f>INDEX(Data!F$21:F$220,Graph!M229)</f>
        <v>161.20288356946446</v>
      </c>
      <c r="I229" s="1">
        <f>INDEX(Data!G$21:G$220,Graph!M229)</f>
        <v>0.1</v>
      </c>
      <c r="J229">
        <f t="shared" si="34"/>
        <v>0.05</v>
      </c>
      <c r="K229" s="1">
        <f t="shared" si="35"/>
        <v>-3.842905850894624</v>
      </c>
      <c r="L229">
        <v>8</v>
      </c>
      <c r="M229">
        <v>71</v>
      </c>
    </row>
    <row r="230" spans="1:13" ht="12.75">
      <c r="A230" s="1" t="str">
        <f>INDEX(Data!B$21:B$220,Graph!M230)</f>
        <v>Saint Vincent &amp; Grenads.</v>
      </c>
      <c r="B230" s="1">
        <f t="shared" si="30"/>
        <v>334.6479889881151</v>
      </c>
      <c r="C230" s="1">
        <f t="shared" si="31"/>
        <v>3278.8899999999994</v>
      </c>
      <c r="D230" s="1">
        <f t="shared" si="32"/>
        <v>3278.9399999999996</v>
      </c>
      <c r="E230" s="1">
        <f t="shared" si="33"/>
        <v>334647087.0160203</v>
      </c>
      <c r="F230" s="1">
        <f t="shared" si="36"/>
        <v>103</v>
      </c>
      <c r="G230" s="3">
        <f t="shared" si="37"/>
        <v>3278.8899999999994</v>
      </c>
      <c r="H230" s="1">
        <f>INDEX(Data!F$21:F$220,Graph!M230)</f>
        <v>334.6479889881151</v>
      </c>
      <c r="I230" s="1">
        <f>INDEX(Data!G$21:G$220,Graph!M230)</f>
        <v>0.1</v>
      </c>
      <c r="J230">
        <f t="shared" si="34"/>
        <v>0.05</v>
      </c>
      <c r="K230" s="1">
        <f t="shared" si="35"/>
        <v>-6.868597708233551</v>
      </c>
      <c r="L230">
        <v>8</v>
      </c>
      <c r="M230">
        <v>87</v>
      </c>
    </row>
    <row r="231" spans="1:13" ht="12.75">
      <c r="A231" s="1" t="str">
        <f>INDEX(Data!B$21:B$220,Graph!M231)</f>
        <v>Seychelles</v>
      </c>
      <c r="B231" s="1">
        <f t="shared" si="30"/>
        <v>232.51052382494336</v>
      </c>
      <c r="C231" s="1">
        <f t="shared" si="31"/>
        <v>2348.004000000001</v>
      </c>
      <c r="D231" s="1">
        <f t="shared" si="32"/>
        <v>2348.054000000001</v>
      </c>
      <c r="E231" s="1">
        <f t="shared" si="33"/>
        <v>232510035.01602033</v>
      </c>
      <c r="F231" s="1">
        <f t="shared" si="36"/>
        <v>58</v>
      </c>
      <c r="G231" s="3">
        <f t="shared" si="37"/>
        <v>2348.004000000001</v>
      </c>
      <c r="H231" s="1">
        <f>INDEX(Data!F$21:F$220,Graph!M231)</f>
        <v>232.51052382494336</v>
      </c>
      <c r="I231" s="1">
        <f>INDEX(Data!G$21:G$220,Graph!M231)</f>
        <v>0.1</v>
      </c>
      <c r="J231">
        <f t="shared" si="34"/>
        <v>0.05</v>
      </c>
      <c r="K231" s="1">
        <f t="shared" si="35"/>
        <v>-2.961161441496216</v>
      </c>
      <c r="L231">
        <v>2</v>
      </c>
      <c r="M231">
        <v>35</v>
      </c>
    </row>
    <row r="232" spans="1:13" ht="12.75">
      <c r="A232" s="1" t="str">
        <f>INDEX(Data!B$21:B$220,Graph!M232)</f>
        <v>Tonga</v>
      </c>
      <c r="B232" s="1">
        <f t="shared" si="30"/>
        <v>275.8135135398687</v>
      </c>
      <c r="C232" s="1">
        <f t="shared" si="31"/>
        <v>2758.5220000000004</v>
      </c>
      <c r="D232" s="1">
        <f t="shared" si="32"/>
        <v>2758.5720000000006</v>
      </c>
      <c r="E232" s="1">
        <f t="shared" si="33"/>
        <v>275813063.0160203</v>
      </c>
      <c r="F232" s="1">
        <f t="shared" si="36"/>
        <v>73</v>
      </c>
      <c r="G232" s="3">
        <f t="shared" si="37"/>
        <v>2758.5220000000004</v>
      </c>
      <c r="H232" s="1">
        <f>INDEX(Data!F$21:F$220,Graph!M232)</f>
        <v>275.8135135398687</v>
      </c>
      <c r="I232" s="1">
        <f>INDEX(Data!G$21:G$220,Graph!M232)</f>
        <v>0.1</v>
      </c>
      <c r="J232">
        <f t="shared" si="34"/>
        <v>0.05</v>
      </c>
      <c r="K232" s="1">
        <f t="shared" si="35"/>
        <v>-2.8048512480180534</v>
      </c>
      <c r="L232">
        <v>5</v>
      </c>
      <c r="M232">
        <v>63</v>
      </c>
    </row>
    <row r="233" spans="1:13" ht="12.75">
      <c r="A233" s="1" t="str">
        <f>INDEX(Data!B$21:B$220,Graph!M233)</f>
        <v>Kiribati</v>
      </c>
      <c r="B233" s="1">
        <f t="shared" si="30"/>
        <v>312.4358440837841</v>
      </c>
      <c r="C233" s="1">
        <f t="shared" si="31"/>
        <v>3072.8154999999997</v>
      </c>
      <c r="D233" s="1">
        <f t="shared" si="32"/>
        <v>3072.859</v>
      </c>
      <c r="E233" s="1">
        <f t="shared" si="33"/>
        <v>312435185.01393765</v>
      </c>
      <c r="F233" s="1">
        <f t="shared" si="36"/>
        <v>89</v>
      </c>
      <c r="G233" s="3">
        <f t="shared" si="37"/>
        <v>3072.8154999999997</v>
      </c>
      <c r="H233" s="1">
        <f>INDEX(Data!F$21:F$220,Graph!M233)</f>
        <v>312.4358440837841</v>
      </c>
      <c r="I233" s="1">
        <f>INDEX(Data!G$21:G$220,Graph!M233)</f>
        <v>0.087</v>
      </c>
      <c r="J233">
        <f t="shared" si="34"/>
        <v>0.0435</v>
      </c>
      <c r="K233" s="1">
        <f t="shared" si="35"/>
        <v>-0.745366003755862</v>
      </c>
      <c r="L233">
        <v>5</v>
      </c>
      <c r="M233">
        <v>185</v>
      </c>
    </row>
    <row r="234" spans="1:13" ht="12.75">
      <c r="A234" s="1" t="str">
        <f>INDEX(Data!B$21:B$220,Graph!M234)</f>
        <v>Andorra</v>
      </c>
      <c r="B234" s="1">
        <f t="shared" si="30"/>
        <v>188.1921753462684</v>
      </c>
      <c r="C234" s="1">
        <f t="shared" si="31"/>
        <v>609.7695</v>
      </c>
      <c r="D234" s="1">
        <f t="shared" si="32"/>
        <v>609.804</v>
      </c>
      <c r="E234" s="1">
        <f t="shared" si="33"/>
        <v>188192179.011054</v>
      </c>
      <c r="F234" s="1">
        <f t="shared" si="36"/>
        <v>36</v>
      </c>
      <c r="G234" s="3">
        <f t="shared" si="37"/>
        <v>609.7695</v>
      </c>
      <c r="H234" s="1">
        <f>INDEX(Data!F$21:F$220,Graph!M234)</f>
        <v>188.1921753462684</v>
      </c>
      <c r="I234" s="1">
        <f>INDEX(Data!G$21:G$220,Graph!M234)</f>
        <v>0.069</v>
      </c>
      <c r="J234">
        <f t="shared" si="34"/>
        <v>0.0345</v>
      </c>
      <c r="K234" s="1">
        <f t="shared" si="35"/>
        <v>-2.769691633197027</v>
      </c>
      <c r="L234">
        <v>11</v>
      </c>
      <c r="M234">
        <v>179</v>
      </c>
    </row>
    <row r="235" spans="1:13" ht="12.75">
      <c r="A235" s="1" t="str">
        <f>INDEX(Data!B$21:B$220,Graph!M235)</f>
        <v>Marshall Islands</v>
      </c>
      <c r="B235" s="1">
        <f t="shared" si="30"/>
        <v>476.382255167934</v>
      </c>
      <c r="C235" s="1">
        <f t="shared" si="31"/>
        <v>3462.825</v>
      </c>
      <c r="D235" s="1">
        <f t="shared" si="32"/>
        <v>3462.8509999999997</v>
      </c>
      <c r="E235" s="1">
        <f t="shared" si="33"/>
        <v>476382188.0083306</v>
      </c>
      <c r="F235" s="1">
        <f t="shared" si="36"/>
        <v>122</v>
      </c>
      <c r="G235" s="3">
        <f t="shared" si="37"/>
        <v>3462.825</v>
      </c>
      <c r="H235" s="1">
        <f>INDEX(Data!F$21:F$220,Graph!M235)</f>
        <v>476.382255167934</v>
      </c>
      <c r="I235" s="1">
        <f>INDEX(Data!G$21:G$220,Graph!M235)</f>
        <v>0.052</v>
      </c>
      <c r="J235">
        <f t="shared" si="34"/>
        <v>0.026</v>
      </c>
      <c r="K235" s="1">
        <f t="shared" si="35"/>
        <v>-6.815921786828824</v>
      </c>
      <c r="L235">
        <v>5</v>
      </c>
      <c r="M235">
        <v>188</v>
      </c>
    </row>
    <row r="236" spans="1:13" ht="12.75">
      <c r="A236" s="1" t="str">
        <f>INDEX(Data!B$21:B$220,Graph!M236)</f>
        <v>Greenland</v>
      </c>
      <c r="B236" s="1">
        <f t="shared" si="30"/>
        <v>190.96186697946544</v>
      </c>
      <c r="C236" s="1">
        <f t="shared" si="31"/>
        <v>609.829</v>
      </c>
      <c r="D236" s="1">
        <f t="shared" si="32"/>
        <v>609.8539999999999</v>
      </c>
      <c r="E236" s="1">
        <f t="shared" si="33"/>
        <v>190961182.00801015</v>
      </c>
      <c r="F236" s="1">
        <f t="shared" si="36"/>
        <v>37</v>
      </c>
      <c r="G236" s="3">
        <f t="shared" si="37"/>
        <v>609.829</v>
      </c>
      <c r="H236" s="1">
        <f>INDEX(Data!F$21:F$220,Graph!M236)</f>
        <v>190.96186697946544</v>
      </c>
      <c r="I236" s="1">
        <f>INDEX(Data!G$21:G$220,Graph!M236)</f>
        <v>0.05</v>
      </c>
      <c r="J236">
        <f t="shared" si="34"/>
        <v>0.025</v>
      </c>
      <c r="K236" s="1">
        <f t="shared" si="35"/>
        <v>-3.185578044801616</v>
      </c>
      <c r="L236">
        <v>10</v>
      </c>
      <c r="M236">
        <v>182</v>
      </c>
    </row>
    <row r="237" spans="1:13" ht="12.75">
      <c r="A237" s="1" t="str">
        <f>INDEX(Data!B$21:B$220,Graph!M237)</f>
        <v>Saint Kitts &amp; Nevis</v>
      </c>
      <c r="B237" s="1">
        <f t="shared" si="30"/>
        <v>650.4552950455294</v>
      </c>
      <c r="C237" s="1">
        <f t="shared" si="31"/>
        <v>3895.379999999999</v>
      </c>
      <c r="D237" s="1">
        <f t="shared" si="32"/>
        <v>3895.4009999999994</v>
      </c>
      <c r="E237" s="1">
        <f t="shared" si="33"/>
        <v>650455039.0067285</v>
      </c>
      <c r="F237" s="1">
        <f t="shared" si="36"/>
        <v>142</v>
      </c>
      <c r="G237" s="3">
        <f t="shared" si="37"/>
        <v>3895.379999999999</v>
      </c>
      <c r="H237" s="1">
        <f>INDEX(Data!F$21:F$220,Graph!M237)</f>
        <v>650.4552950455294</v>
      </c>
      <c r="I237" s="1">
        <f>INDEX(Data!G$21:G$220,Graph!M237)</f>
        <v>0.042</v>
      </c>
      <c r="J237">
        <f t="shared" si="34"/>
        <v>0.021</v>
      </c>
      <c r="K237" s="1">
        <f t="shared" si="35"/>
        <v>-31.44654701397701</v>
      </c>
      <c r="L237">
        <v>8</v>
      </c>
      <c r="M237">
        <v>39</v>
      </c>
    </row>
    <row r="238" spans="1:13" ht="12.75">
      <c r="A238" s="1" t="str">
        <f>INDEX(Data!B$21:B$220,Graph!M238)</f>
        <v>Monaco</v>
      </c>
      <c r="B238" s="1">
        <f t="shared" si="30"/>
        <v>329.87679671457903</v>
      </c>
      <c r="C238" s="1">
        <f t="shared" si="31"/>
        <v>3156.5229999999997</v>
      </c>
      <c r="D238" s="1">
        <f t="shared" si="32"/>
        <v>3156.5399999999995</v>
      </c>
      <c r="E238" s="1">
        <f t="shared" si="33"/>
        <v>329876190.0054469</v>
      </c>
      <c r="F238" s="1">
        <f t="shared" si="36"/>
        <v>98</v>
      </c>
      <c r="G238" s="3">
        <f t="shared" si="37"/>
        <v>3156.5229999999997</v>
      </c>
      <c r="H238" s="1">
        <f>INDEX(Data!F$21:F$220,Graph!M238)</f>
        <v>329.87679671457903</v>
      </c>
      <c r="I238" s="1">
        <f>INDEX(Data!G$21:G$220,Graph!M238)</f>
        <v>0.034</v>
      </c>
      <c r="J238">
        <f t="shared" si="34"/>
        <v>0.017</v>
      </c>
      <c r="K238" s="1">
        <f t="shared" si="35"/>
        <v>-0.25598622315749253</v>
      </c>
      <c r="L238">
        <v>11</v>
      </c>
      <c r="M238">
        <v>190</v>
      </c>
    </row>
    <row r="239" spans="1:13" ht="12.75">
      <c r="A239" s="1" t="str">
        <f>INDEX(Data!B$21:B$220,Graph!M239)</f>
        <v>Liechtenstein</v>
      </c>
      <c r="B239" s="1">
        <f t="shared" si="30"/>
        <v>423.56128705100394</v>
      </c>
      <c r="C239" s="1">
        <f t="shared" si="31"/>
        <v>3382.9724999999994</v>
      </c>
      <c r="D239" s="1">
        <f t="shared" si="32"/>
        <v>3382.9889999999996</v>
      </c>
      <c r="E239" s="1">
        <f t="shared" si="33"/>
        <v>423561187.0052867</v>
      </c>
      <c r="F239" s="1">
        <f aca="true" t="shared" si="38" ref="F239:F246">RANK(E239,E$47:E$246,1)</f>
        <v>113</v>
      </c>
      <c r="G239" s="3">
        <f aca="true" t="shared" si="39" ref="G239:G246">C239</f>
        <v>3382.9724999999994</v>
      </c>
      <c r="H239" s="1">
        <f>INDEX(Data!F$21:F$220,Graph!M239)</f>
        <v>423.56128705100394</v>
      </c>
      <c r="I239" s="1">
        <f>INDEX(Data!G$21:G$220,Graph!M239)</f>
        <v>0.033</v>
      </c>
      <c r="J239">
        <f t="shared" si="34"/>
        <v>0.0165</v>
      </c>
      <c r="K239" s="1">
        <f t="shared" si="35"/>
        <v>-1.341496324369814</v>
      </c>
      <c r="L239">
        <v>11</v>
      </c>
      <c r="M239">
        <v>187</v>
      </c>
    </row>
    <row r="240" spans="1:13" ht="12.75">
      <c r="A240" s="1" t="str">
        <f>INDEX(Data!B$21:B$220,Graph!M240)</f>
        <v>San Marino</v>
      </c>
      <c r="B240" s="1">
        <f aca="true" t="shared" si="40" ref="B240:B246">H240</f>
        <v>315.2692420251683</v>
      </c>
      <c r="C240" s="1">
        <f aca="true" t="shared" si="41" ref="C240:C246">IF(F240=1,I240/2,I240/2+VLOOKUP(F240-1,F$47:I$246,4,FALSE)/2+VLOOKUP(F240-1,F$47:G$246,2,FALSE))</f>
        <v>3075.4725</v>
      </c>
      <c r="D240" s="1">
        <f aca="true" t="shared" si="42" ref="D240:D246">C240+J240</f>
        <v>3075.486</v>
      </c>
      <c r="E240" s="1">
        <f aca="true" t="shared" si="43" ref="E240:E247">1000*(INT(1000*H240)+I240/I$248)+M240</f>
        <v>315269195.00432545</v>
      </c>
      <c r="F240" s="1">
        <f t="shared" si="38"/>
        <v>91</v>
      </c>
      <c r="G240" s="3">
        <f t="shared" si="39"/>
        <v>3075.4725</v>
      </c>
      <c r="H240" s="1">
        <f>INDEX(Data!F$21:F$220,Graph!M240)</f>
        <v>315.2692420251683</v>
      </c>
      <c r="I240" s="1">
        <f>INDEX(Data!G$21:G$220,Graph!M240)</f>
        <v>0.027</v>
      </c>
      <c r="J240">
        <f aca="true" t="shared" si="44" ref="J240:J246">I240/2</f>
        <v>0.0135</v>
      </c>
      <c r="K240" s="1">
        <f aca="true" t="shared" si="45" ref="K240:K246">IF(F240=200,0,B240-VLOOKUP(F240+1,F$47:H$246,3,FALSE))</f>
        <v>-3.5764050101444127</v>
      </c>
      <c r="L240">
        <v>11</v>
      </c>
      <c r="M240">
        <v>195</v>
      </c>
    </row>
    <row r="241" spans="1:13" ht="12.75">
      <c r="A241" s="1" t="str">
        <f>INDEX(Data!B$21:B$220,Graph!M241)</f>
        <v>Palau</v>
      </c>
      <c r="B241" s="1">
        <f t="shared" si="40"/>
        <v>324.9152880207295</v>
      </c>
      <c r="C241" s="1">
        <f t="shared" si="41"/>
        <v>3151.196</v>
      </c>
      <c r="D241" s="1">
        <f t="shared" si="42"/>
        <v>3151.206</v>
      </c>
      <c r="E241" s="1">
        <f t="shared" si="43"/>
        <v>324915193.00320405</v>
      </c>
      <c r="F241" s="1">
        <f t="shared" si="38"/>
        <v>96</v>
      </c>
      <c r="G241" s="3">
        <f t="shared" si="39"/>
        <v>3151.196</v>
      </c>
      <c r="H241" s="1">
        <f>INDEX(Data!F$21:F$220,Graph!M241)</f>
        <v>324.9152880207295</v>
      </c>
      <c r="I241" s="1">
        <f>INDEX(Data!G$21:G$220,Graph!M241)</f>
        <v>0.02</v>
      </c>
      <c r="J241">
        <f t="shared" si="44"/>
        <v>0.01</v>
      </c>
      <c r="K241" s="1">
        <f t="shared" si="45"/>
        <v>-4.5790273974159845</v>
      </c>
      <c r="L241">
        <v>5</v>
      </c>
      <c r="M241">
        <v>193</v>
      </c>
    </row>
    <row r="242" spans="1:13" ht="12.75">
      <c r="A242" s="1" t="str">
        <f>INDEX(Data!B$21:B$220,Graph!M242)</f>
        <v>Cook Islands</v>
      </c>
      <c r="B242" s="1">
        <f t="shared" si="40"/>
        <v>260.9144542772861</v>
      </c>
      <c r="C242" s="1">
        <f t="shared" si="41"/>
        <v>2707.2630000000004</v>
      </c>
      <c r="D242" s="1">
        <f t="shared" si="42"/>
        <v>2707.2720000000004</v>
      </c>
      <c r="E242" s="1">
        <f t="shared" si="43"/>
        <v>260914180.00288367</v>
      </c>
      <c r="F242" s="1">
        <f t="shared" si="38"/>
        <v>67</v>
      </c>
      <c r="G242" s="3">
        <f t="shared" si="39"/>
        <v>2707.2630000000004</v>
      </c>
      <c r="H242" s="1">
        <f>INDEX(Data!F$21:F$220,Graph!M242)</f>
        <v>260.9144542772861</v>
      </c>
      <c r="I242" s="1">
        <f>INDEX(Data!G$21:G$220,Graph!M242)</f>
        <v>0.018</v>
      </c>
      <c r="J242">
        <f t="shared" si="44"/>
        <v>0.009</v>
      </c>
      <c r="K242" s="1">
        <f t="shared" si="45"/>
        <v>-0.0945298584840657</v>
      </c>
      <c r="L242">
        <v>5</v>
      </c>
      <c r="M242">
        <v>180</v>
      </c>
    </row>
    <row r="243" spans="1:13" ht="12.75">
      <c r="A243" s="1" t="str">
        <f>INDEX(Data!B$21:B$220,Graph!M243)</f>
        <v>Nauru</v>
      </c>
      <c r="B243" s="1">
        <f t="shared" si="40"/>
        <v>350.407268170426</v>
      </c>
      <c r="C243" s="1">
        <f t="shared" si="41"/>
        <v>3349.4485</v>
      </c>
      <c r="D243" s="1">
        <f t="shared" si="42"/>
        <v>3349.455</v>
      </c>
      <c r="E243" s="1">
        <f t="shared" si="43"/>
        <v>350407191.00208265</v>
      </c>
      <c r="F243" s="1">
        <f t="shared" si="38"/>
        <v>106</v>
      </c>
      <c r="G243" s="3">
        <f t="shared" si="39"/>
        <v>3349.4485</v>
      </c>
      <c r="H243" s="1">
        <f>INDEX(Data!F$21:F$220,Graph!M243)</f>
        <v>350.407268170426</v>
      </c>
      <c r="I243" s="1">
        <f>INDEX(Data!G$21:G$220,Graph!M243)</f>
        <v>0.013</v>
      </c>
      <c r="J243">
        <f t="shared" si="44"/>
        <v>0.0065</v>
      </c>
      <c r="K243" s="1">
        <f t="shared" si="45"/>
        <v>-0.6465840459600827</v>
      </c>
      <c r="L243">
        <v>5</v>
      </c>
      <c r="M243">
        <v>191</v>
      </c>
    </row>
    <row r="244" spans="1:13" ht="12.75">
      <c r="A244" s="1" t="str">
        <f>INDEX(Data!B$21:B$220,Graph!M244)</f>
        <v>Tuvalu</v>
      </c>
      <c r="B244" s="1">
        <f t="shared" si="40"/>
        <v>448.9489776418881</v>
      </c>
      <c r="C244" s="1">
        <f t="shared" si="41"/>
        <v>3450.5939999999996</v>
      </c>
      <c r="D244" s="1">
        <f t="shared" si="42"/>
        <v>3450.5989999999997</v>
      </c>
      <c r="E244" s="1">
        <f t="shared" si="43"/>
        <v>448948199.00160205</v>
      </c>
      <c r="F244" s="1">
        <f t="shared" si="38"/>
        <v>118</v>
      </c>
      <c r="G244" s="3">
        <f t="shared" si="39"/>
        <v>3450.5939999999996</v>
      </c>
      <c r="H244" s="1">
        <f>INDEX(Data!F$21:F$220,Graph!M244)</f>
        <v>448.9489776418881</v>
      </c>
      <c r="I244" s="1">
        <f>INDEX(Data!G$21:G$220,Graph!M244)</f>
        <v>0.01</v>
      </c>
      <c r="J244">
        <f t="shared" si="44"/>
        <v>0.005</v>
      </c>
      <c r="K244" s="1">
        <f t="shared" si="45"/>
        <v>-4.355140678463272</v>
      </c>
      <c r="L244">
        <v>5</v>
      </c>
      <c r="M244">
        <v>199</v>
      </c>
    </row>
    <row r="245" spans="1:13" ht="12.75">
      <c r="A245" s="1" t="str">
        <f>INDEX(Data!B$21:B$220,Graph!M245)</f>
        <v>Niue</v>
      </c>
      <c r="B245" s="1">
        <f t="shared" si="40"/>
        <v>343.16912138141186</v>
      </c>
      <c r="C245" s="1">
        <f t="shared" si="41"/>
        <v>3349.441</v>
      </c>
      <c r="D245" s="1">
        <f t="shared" si="42"/>
        <v>3349.442</v>
      </c>
      <c r="E245" s="1">
        <f t="shared" si="43"/>
        <v>343169192.00032043</v>
      </c>
      <c r="F245" s="1">
        <f t="shared" si="38"/>
        <v>105</v>
      </c>
      <c r="G245" s="3">
        <f t="shared" si="39"/>
        <v>3349.441</v>
      </c>
      <c r="H245" s="1">
        <f>INDEX(Data!F$21:F$220,Graph!M245)</f>
        <v>343.16912138141186</v>
      </c>
      <c r="I245" s="1">
        <f>INDEX(Data!G$21:G$220,Graph!M245)</f>
        <v>0.002</v>
      </c>
      <c r="J245">
        <f t="shared" si="44"/>
        <v>0.001</v>
      </c>
      <c r="K245" s="1">
        <f t="shared" si="45"/>
        <v>-7.238146789014138</v>
      </c>
      <c r="L245">
        <v>5</v>
      </c>
      <c r="M245">
        <v>192</v>
      </c>
    </row>
    <row r="246" spans="1:13" ht="12.75">
      <c r="A246" s="1" t="str">
        <f>INDEX(Data!B$21:B$220,Graph!M246)</f>
        <v>Holy See</v>
      </c>
      <c r="B246" s="1">
        <f t="shared" si="40"/>
        <v>423.56128705100394</v>
      </c>
      <c r="C246" s="1">
        <f t="shared" si="41"/>
        <v>3382.9554999999996</v>
      </c>
      <c r="D246" s="1">
        <f t="shared" si="42"/>
        <v>3382.9559999999997</v>
      </c>
      <c r="E246" s="1">
        <f t="shared" si="43"/>
        <v>423561183.0001602</v>
      </c>
      <c r="F246" s="1">
        <f t="shared" si="38"/>
        <v>112</v>
      </c>
      <c r="G246" s="3">
        <f t="shared" si="39"/>
        <v>3382.9554999999996</v>
      </c>
      <c r="H246" s="1">
        <f>INDEX(Data!F$21:F$220,Graph!M246)</f>
        <v>423.56128705100394</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2009-09-08T13:50:25Z</dcterms:modified>
  <cp:category/>
  <cp:version/>
  <cp:contentType/>
  <cp:contentStatus/>
</cp:coreProperties>
</file>