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Note missing data estimated using regional average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<sst xmlns="http://schemas.openxmlformats.org/spreadsheetml/2006/main" count="2593" uniqueCount="793">
  <si>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</si>
  <si>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</si>
  <si>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</si>
  <si>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</si>
  <si>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</si>
  <si>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</si>
  <si>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</si>
  <si>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</si>
  <si>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</si>
  <si>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</si>
  <si>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</si>
  <si>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</si>
  <si>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</si>
  <si>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</si>
  <si>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</si>
  <si>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</si>
  <si>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</si>
  <si>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</si>
  <si>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</si>
  <si>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</si>
  <si>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</si>
  <si>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</si>
  <si>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</si>
  <si>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</si>
  <si>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</si>
  <si>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</si>
  <si>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</si>
  <si>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</si>
  <si>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</si>
  <si>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</si>
  <si>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</si>
  <si>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</si>
  <si>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</si>
  <si>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</si>
  <si>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</si>
  <si>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</si>
  <si>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</si>
  <si>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</si>
  <si>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</si>
  <si>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</si>
  <si>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</si>
  <si>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</si>
  <si>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</si>
  <si>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</si>
  <si>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</si>
  <si>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</si>
  <si>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</si>
  <si>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</si>
  <si>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</si>
  <si>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</si>
  <si>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</si>
  <si>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</si>
  <si>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</si>
  <si>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</si>
  <si>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</si>
  <si>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</si>
  <si>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</si>
  <si>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</si>
  <si>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</si>
  <si>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</si>
  <si>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</si>
  <si>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</si>
  <si>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</si>
  <si>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</si>
  <si>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</si>
  <si>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</si>
  <si>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</si>
  <si>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</si>
  <si>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</si>
  <si>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</si>
  <si>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</si>
  <si>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</si>
  <si>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</si>
  <si>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</si>
  <si>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</si>
  <si>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</si>
  <si>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</si>
  <si>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</si>
  <si>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</si>
  <si>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</si>
  <si>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</si>
  <si>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</si>
  <si>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</si>
  <si>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</si>
  <si>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</si>
  <si>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</si>
  <si>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</si>
  <si>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</si>
  <si>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</si>
  <si>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</si>
  <si>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</si>
  <si>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</si>
  <si>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</si>
  <si>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</si>
  <si>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</si>
  <si>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</si>
  <si>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</si>
  <si>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</si>
  <si>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</si>
  <si>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</si>
  <si>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</si>
  <si>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</si>
  <si>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</si>
  <si>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</si>
  <si>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</si>
  <si>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</si>
  <si>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</si>
  <si>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</si>
  <si>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</si>
  <si>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</si>
  <si>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</si>
  <si>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</si>
  <si>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</si>
  <si>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</si>
  <si>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</si>
  <si>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</si>
  <si>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</si>
  <si>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</si>
  <si>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</si>
  <si>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</si>
  <si>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</si>
  <si>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</si>
  <si>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</si>
  <si>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</si>
  <si>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</si>
  <si>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</si>
  <si>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</si>
  <si>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</si>
  <si>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</si>
  <si>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</si>
  <si>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</si>
  <si>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</si>
  <si>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</si>
  <si>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</si>
  <si>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</si>
  <si>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</si>
  <si>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</si>
  <si>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</si>
  <si>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</si>
  <si>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</si>
  <si>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</si>
  <si>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</si>
  <si>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</si>
  <si>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</si>
  <si>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</si>
  <si>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</si>
  <si>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</si>
  <si>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</si>
  <si>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</si>
  <si>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</si>
  <si>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</si>
  <si>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</si>
  <si>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</si>
  <si>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</si>
  <si>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</si>
  <si>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</si>
  <si>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</si>
  <si>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</si>
  <si>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</si>
  <si>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</si>
  <si>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</si>
  <si>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</si>
  <si>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</si>
  <si>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</si>
  <si>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</si>
  <si>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</si>
  <si>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</si>
  <si>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</si>
  <si>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</si>
  <si>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</si>
  <si>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</si>
  <si>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</si>
  <si>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</si>
  <si>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</si>
  <si>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</si>
  <si>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</si>
  <si>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</si>
  <si>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</si>
  <si>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</si>
  <si>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</si>
  <si>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</si>
  <si>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</si>
  <si>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</si>
  <si>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</si>
  <si>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</si>
  <si>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</si>
  <si>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</si>
  <si>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</si>
  <si>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</si>
  <si>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</si>
  <si>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</si>
  <si>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</si>
  <si>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</si>
  <si>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</si>
  <si>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</si>
  <si>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</si>
  <si>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</si>
  <si>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</si>
  <si>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</si>
  <si>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</si>
  <si>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</si>
  <si>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</si>
  <si>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</si>
  <si>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</si>
  <si>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</si>
  <si>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</si>
  <si>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</si>
  <si>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</si>
  <si>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</si>
  <si>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</si>
  <si>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</si>
  <si>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</si>
  <si>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</si>
  <si>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</si>
  <si>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</si>
  <si>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</si>
  <si>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</si>
  <si>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</si>
  <si>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</si>
  <si>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</si>
  <si>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</si>
  <si>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</si>
  <si>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</si>
  <si>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</si>
  <si>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</si>
  <si>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</si>
  <si>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</si>
  <si>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</si>
  <si>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</si>
  <si>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</si>
  <si>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</si>
  <si>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</si>
  <si>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</si>
  <si>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</si>
  <si>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</si>
  <si>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</si>
  <si>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</si>
  <si>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</si>
  <si>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</si>
  <si>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</si>
  <si>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</si>
  <si>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</si>
  <si>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</si>
  <si>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</si>
  <si>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</si>
  <si>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</si>
  <si>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</si>
  <si>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</si>
  <si>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</si>
  <si>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</si>
  <si>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</si>
  <si>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</si>
  <si>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</si>
  <si>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</si>
  <si>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</si>
  <si>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</si>
  <si>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</si>
  <si>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</si>
  <si>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</si>
  <si>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</si>
  <si>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</si>
  <si>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</si>
  <si>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</si>
  <si>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</si>
  <si>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</si>
  <si>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</si>
  <si>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</si>
  <si>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</si>
  <si>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</si>
  <si>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</si>
  <si>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</si>
  <si>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</si>
  <si>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</si>
  <si>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</si>
  <si>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</si>
  <si>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</si>
  <si>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</si>
  <si>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</si>
  <si>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</si>
  <si>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</si>
  <si>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</si>
  <si>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</si>
  <si>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</si>
  <si>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</si>
  <si>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</si>
  <si>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</si>
  <si>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</si>
  <si>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</si>
  <si>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</si>
  <si>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</si>
  <si>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</si>
  <si>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</si>
  <si>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</si>
  <si>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</si>
  <si>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</si>
  <si>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</si>
  <si>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</si>
  <si>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</si>
  <si>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</si>
  <si>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</si>
  <si>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</si>
  <si>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</si>
  <si>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</si>
  <si>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</si>
  <si>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</si>
  <si>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</si>
  <si>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</si>
  <si>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</si>
  <si>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</si>
  <si>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</si>
  <si>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</si>
  <si>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</si>
  <si>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</si>
  <si>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</si>
  <si>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</si>
  <si>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</si>
  <si>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</si>
  <si>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</si>
  <si>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</si>
  <si>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</si>
  <si>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</si>
  <si>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</si>
  <si>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</si>
  <si>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</si>
  <si>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</si>
  <si>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</si>
  <si>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</si>
  <si>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</si>
  <si>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</si>
  <si>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</si>
  <si>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</si>
  <si>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</si>
  <si>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</si>
  <si>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</si>
  <si>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</si>
  <si>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</si>
  <si>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</si>
  <si>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</si>
  <si>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</si>
  <si>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</si>
  <si>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</si>
  <si>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</si>
  <si>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</si>
  <si>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</si>
  <si>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</si>
  <si>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</si>
  <si>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</si>
  <si>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</si>
  <si>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</si>
  <si>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</si>
  <si>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</si>
  <si>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</si>
  <si>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</si>
  <si>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</si>
  <si>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</si>
  <si>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</si>
  <si>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</si>
  <si>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</si>
  <si>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</si>
  <si>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</si>
  <si>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</si>
  <si>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</si>
  <si>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</si>
  <si>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</si>
  <si>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</si>
  <si>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</si>
  <si>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</si>
  <si>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</si>
  <si>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</si>
  <si>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</si>
  <si>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</si>
  <si>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</si>
  <si>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</si>
  <si>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</si>
  <si>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</si>
  <si>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</si>
  <si>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</si>
  <si>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</si>
  <si>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</si>
  <si>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</si>
  <si>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</si>
  <si>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</si>
  <si>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</si>
  <si>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</si>
  <si>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</si>
  <si>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</si>
  <si>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</si>
  <si>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</si>
  <si>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</si>
  <si>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</si>
  <si>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</si>
  <si>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</si>
  <si>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</si>
  <si>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</si>
  <si>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</si>
  <si>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</si>
  <si>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</si>
  <si>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</si>
  <si>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</si>
  <si>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</si>
  <si>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</si>
  <si>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</si>
  <si>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</si>
  <si>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</si>
  <si>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</si>
  <si>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</si>
  <si>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</si>
  <si>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</si>
  <si>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</si>
  <si>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</si>
  <si>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</si>
  <si>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</si>
  <si>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</si>
  <si>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</si>
  <si>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</si>
  <si>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</si>
  <si>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</si>
  <si>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</si>
  <si>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</si>
  <si>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</si>
  <si>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</si>
  <si>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</si>
  <si>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</si>
  <si>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</si>
  <si>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</si>
  <si>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</si>
  <si>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</si>
  <si>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</si>
  <si>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</si>
  <si>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</si>
  <si>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</si>
  <si>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</si>
  <si>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</si>
  <si>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</si>
  <si>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</si>
  <si>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</si>
  <si>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</si>
  <si>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</si>
  <si>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</si>
  <si>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</si>
  <si>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</si>
  <si>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</si>
  <si>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</si>
  <si>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</si>
  <si>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</si>
  <si>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</si>
  <si>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</si>
  <si>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</si>
  <si>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</si>
  <si>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</si>
  <si>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</si>
  <si>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</si>
  <si>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</si>
  <si>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</si>
  <si>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</si>
  <si>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</si>
  <si>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</si>
  <si>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</si>
  <si>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</si>
  <si>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</si>
  <si>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</si>
  <si>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</si>
  <si>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</si>
  <si>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</si>
  <si>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</si>
  <si>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</si>
  <si>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</si>
  <si>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</si>
  <si>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</si>
  <si>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</si>
  <si>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</si>
  <si>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</si>
  <si>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</si>
  <si>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</si>
  <si>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</si>
  <si>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</si>
  <si>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</si>
  <si>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</si>
  <si>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</si>
  <si>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</si>
  <si>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</si>
  <si>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</si>
  <si>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</si>
  <si>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</si>
  <si>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</si>
  <si>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</si>
  <si>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</si>
  <si>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</si>
  <si>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</si>
  <si>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</si>
  <si>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</si>
  <si>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</si>
  <si>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</si>
  <si>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</si>
  <si>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</si>
  <si>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</si>
  <si>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</si>
  <si>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</si>
  <si>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</si>
  <si>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</si>
  <si>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</si>
  <si>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</si>
  <si>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</si>
  <si>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</si>
  <si>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</si>
  <si>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</si>
  <si>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</si>
  <si>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</si>
  <si>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</si>
  <si>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</si>
  <si>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</si>
  <si>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</si>
  <si>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</si>
  <si>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</si>
  <si>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</si>
  <si>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</si>
  <si>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</si>
  <si>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</si>
  <si>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</si>
  <si>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</si>
  <si>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</si>
  <si>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</si>
  <si>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</si>
  <si>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</si>
  <si>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</si>
  <si>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</si>
  <si>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</si>
  <si>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</si>
  <si>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</si>
  <si>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</si>
  <si>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</si>
  <si>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</si>
  <si>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</si>
  <si>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</si>
  <si>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</si>
  <si>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</si>
  <si>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</si>
  <si>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</si>
  <si>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</si>
  <si>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</si>
  <si>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</si>
  <si>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</si>
  <si>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</si>
  <si>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</si>
  <si>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</si>
  <si>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</si>
  <si>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</si>
  <si>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</si>
  <si>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</si>
  <si>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</si>
  <si>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</si>
  <si>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</si>
  <si>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</si>
  <si>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</si>
  <si>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</si>
  <si>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</si>
  <si>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</si>
  <si>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</si>
  <si>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</si>
  <si>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</si>
  <si>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</si>
  <si>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</si>
  <si>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</si>
  <si>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</si>
  <si>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</si>
  <si>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</si>
  <si>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</si>
  <si>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</si>
  <si>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</si>
  <si>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</si>
  <si>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</si>
  <si>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</si>
  <si>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</si>
  <si>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</si>
  <si>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</si>
  <si>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</si>
  <si>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</si>
  <si>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</si>
  <si>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</si>
  <si>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</si>
  <si>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</si>
  <si>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</si>
  <si>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</si>
  <si>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</si>
  <si>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</si>
  <si>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</si>
  <si>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</si>
  <si>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</si>
  <si>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</si>
  <si>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</si>
  <si>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</si>
  <si>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</si>
  <si>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</si>
  <si>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</si>
  <si>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</si>
  <si>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</si>
  <si>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</si>
  <si>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</si>
  <si>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</si>
  <si>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</si>
  <si>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</si>
  <si>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</si>
  <si>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</si>
  <si>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</si>
  <si>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</si>
  <si>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</si>
  <si>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</si>
  <si>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</si>
  <si>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</si>
  <si>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</si>
  <si>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</si>
  <si>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</si>
  <si>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</si>
  <si>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</si>
  <si>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</si>
  <si>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</si>
  <si>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</si>
  <si>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</si>
  <si>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</si>
  <si>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</si>
  <si>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</si>
  <si>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</si>
  <si>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</si>
  <si>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</si>
  <si>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</si>
  <si>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</si>
  <si>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</si>
  <si>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</si>
  <si>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</si>
  <si>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</si>
  <si>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</si>
  <si>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</si>
  <si>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</si>
  <si>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</si>
  <si>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</si>
  <si>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</si>
  <si>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</si>
  <si>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</si>
  <si>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</si>
  <si>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</si>
  <si>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</si>
  <si>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</si>
  <si>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</si>
  <si>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</si>
  <si>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</si>
  <si>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</si>
  <si>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</si>
  <si>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</si>
  <si>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</si>
  <si>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</si>
  <si>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</si>
  <si>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</si>
  <si>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</si>
  <si>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</si>
  <si>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</si>
  <si>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</si>
  <si>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</si>
  <si>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</si>
  <si>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</si>
  <si>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</si>
  <si>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</si>
  <si>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</si>
  <si>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</si>
  <si>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</si>
  <si>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</si>
  <si>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</si>
  <si>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</si>
  <si>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</si>
  <si>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</si>
  <si>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</si>
  <si>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</si>
  <si>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</si>
  <si>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</si>
  <si>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</si>
  <si>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</si>
  <si>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</si>
  <si>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</si>
  <si>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</si>
  <si>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</si>
  <si>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</si>
  <si>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</si>
  <si>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</si>
  <si>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</si>
  <si>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</si>
  <si>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</si>
  <si>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</si>
  <si>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</si>
  <si>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</si>
  <si>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</si>
  <si>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</si>
  <si>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</si>
  <si>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</si>
  <si>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</si>
  <si>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</si>
  <si>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</si>
  <si>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</si>
  <si>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</si>
  <si>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</si>
  <si>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</si>
  <si>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</si>
  <si>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</si>
  <si>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</si>
  <si>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</si>
  <si>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</si>
  <si>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</si>
  <si>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</si>
  <si>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</si>
  <si>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</si>
  <si>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</si>
  <si>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</si>
  <si>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</si>
  <si>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</si>
  <si>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</si>
  <si>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</si>
  <si>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</si>
  <si>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</si>
  <si>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</si>
  <si>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</si>
  <si>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</si>
  <si>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</si>
  <si>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</si>
  <si>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</si>
  <si>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</si>
  <si>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</si>
  <si>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</si>
  <si>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</si>
  <si>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</si>
  <si>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</si>
  <si>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</si>
  <si>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</si>
  <si>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</si>
  <si>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</si>
  <si>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</si>
  <si>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</si>
  <si>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</si>
  <si>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</si>
  <si>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</si>
  <si>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</si>
  <si>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</si>
  <si>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</si>
  <si>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</si>
  <si>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</si>
  <si>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</si>
  <si>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</si>
  <si>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</si>
  <si>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</si>
  <si>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</si>
  <si>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</si>
  <si>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</si>
  <si>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</si>
  <si>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</si>
  <si>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</si>
  <si>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</si>
  <si>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</si>
  <si>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</si>
  <si>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</si>
  <si>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</si>
  <si>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</si>
  <si>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</si>
  <si>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</si>
  <si>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</si>
  <si>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</si>
  <si>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</si>
  <si>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</si>
  <si>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</si>
  <si>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</si>
  <si>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</si>
  <si>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</si>
  <si>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</si>
  <si>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</si>
  <si>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</si>
  <si>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</si>
  <si>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</si>
  <si>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</si>
  <si>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</si>
  <si>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</si>
  <si>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</si>
  <si>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</si>
  <si>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</si>
  <si>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</si>
  <si>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</si>
  <si>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</si>
  <si>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</si>
  <si>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</si>
  <si>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</si>
  <si>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</si>
  <si>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</si>
  <si>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</si>
  <si>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</si>
  <si>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</si>
  <si>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Perinatal conditions (h)</t>
  </si>
  <si>
    <t>per million estimated killed in 2002 deaths associated with Perinatal conditions (h)</t>
  </si>
  <si>
    <t>Perinatal conditions (h)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</si>
</sst>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1"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-0.20583334202723336</c:v>
                </c:pt>
                <c:pt idx="1">
                  <c:v>-12.608014832282947</c:v>
                </c:pt>
                <c:pt idx="2">
                  <c:v>-2.795125899676684</c:v>
                </c:pt>
                <c:pt idx="3">
                  <c:v>-1.6943099382494324</c:v>
                </c:pt>
                <c:pt idx="4">
                  <c:v>-9.108949773403936</c:v>
                </c:pt>
                <c:pt idx="5">
                  <c:v>-2.9604576243953034</c:v>
                </c:pt>
                <c:pt idx="6">
                  <c:v>-7.0399745297124525</c:v>
                </c:pt>
                <c:pt idx="7">
                  <c:v>-16.14418473826447</c:v>
                </c:pt>
                <c:pt idx="8">
                  <c:v>-2.674406013732272</c:v>
                </c:pt>
                <c:pt idx="9">
                  <c:v>-5.981741092664947</c:v>
                </c:pt>
                <c:pt idx="10">
                  <c:v>-4.350077012026304</c:v>
                </c:pt>
                <c:pt idx="11">
                  <c:v>-0.08895028912115421</c:v>
                </c:pt>
                <c:pt idx="12">
                  <c:v>-1.197826412686453</c:v>
                </c:pt>
                <c:pt idx="13">
                  <c:v>-14.856508902109738</c:v>
                </c:pt>
                <c:pt idx="14">
                  <c:v>-0.0686911642608834</c:v>
                </c:pt>
                <c:pt idx="15">
                  <c:v>-1.9149889913239235</c:v>
                </c:pt>
                <c:pt idx="16">
                  <c:v>-154.79797913583525</c:v>
                </c:pt>
                <c:pt idx="17">
                  <c:v>-5.642198855357037</c:v>
                </c:pt>
                <c:pt idx="18">
                  <c:v>-0.17260039904316216</c:v>
                </c:pt>
                <c:pt idx="19">
                  <c:v>-0.22408850722251472</c:v>
                </c:pt>
                <c:pt idx="20">
                  <c:v>-0.3685611059702154</c:v>
                </c:pt>
                <c:pt idx="21">
                  <c:v>-0.9746748471111601</c:v>
                </c:pt>
                <c:pt idx="22">
                  <c:v>-23.436260873035508</c:v>
                </c:pt>
                <c:pt idx="23">
                  <c:v>-0.5354608232995588</c:v>
                </c:pt>
                <c:pt idx="24">
                  <c:v>-1.9944889185658212</c:v>
                </c:pt>
                <c:pt idx="25">
                  <c:v>-7.4147858168044465</c:v>
                </c:pt>
                <c:pt idx="26">
                  <c:v>-1.2955039210510222</c:v>
                </c:pt>
                <c:pt idx="27">
                  <c:v>-2.588849135150724</c:v>
                </c:pt>
                <c:pt idx="28">
                  <c:v>-0.09135849830510168</c:v>
                </c:pt>
                <c:pt idx="29">
                  <c:v>-1.1301289820074913</c:v>
                </c:pt>
                <c:pt idx="30">
                  <c:v>-0.03896668959868066</c:v>
                </c:pt>
                <c:pt idx="31">
                  <c:v>-20.094095716632864</c:v>
                </c:pt>
                <c:pt idx="32">
                  <c:v>-6.582681390622497</c:v>
                </c:pt>
                <c:pt idx="33">
                  <c:v>-3.827488029058088</c:v>
                </c:pt>
                <c:pt idx="34">
                  <c:v>-9.273266956141413</c:v>
                </c:pt>
                <c:pt idx="35">
                  <c:v>-0.04334537696998808</c:v>
                </c:pt>
                <c:pt idx="36">
                  <c:v>-29.330441609771867</c:v>
                </c:pt>
                <c:pt idx="37">
                  <c:v>-8.435148283323514</c:v>
                </c:pt>
                <c:pt idx="38">
                  <c:v>-0.9432187711768734</c:v>
                </c:pt>
                <c:pt idx="39">
                  <c:v>-2.659570950531304</c:v>
                </c:pt>
                <c:pt idx="40">
                  <c:v>-12.160326471922303</c:v>
                </c:pt>
                <c:pt idx="41">
                  <c:v>-21.447964379907148</c:v>
                </c:pt>
                <c:pt idx="42">
                  <c:v>-8.179113967832336</c:v>
                </c:pt>
                <c:pt idx="43">
                  <c:v>-2.8954701703301424</c:v>
                </c:pt>
                <c:pt idx="44">
                  <c:v>-1.0877644821532044</c:v>
                </c:pt>
                <c:pt idx="45">
                  <c:v>0</c:v>
                </c:pt>
                <c:pt idx="46">
                  <c:v>-22.68513644648567</c:v>
                </c:pt>
                <c:pt idx="47">
                  <c:v>-11.245298636114981</c:v>
                </c:pt>
                <c:pt idx="48">
                  <c:v>-8.32518790993501</c:v>
                </c:pt>
                <c:pt idx="49">
                  <c:v>-34.552128839746274</c:v>
                </c:pt>
                <c:pt idx="50">
                  <c:v>-0.345485068289932</c:v>
                </c:pt>
                <c:pt idx="51">
                  <c:v>-15.888362001180553</c:v>
                </c:pt>
                <c:pt idx="52">
                  <c:v>-2.274885099280084</c:v>
                </c:pt>
                <c:pt idx="53">
                  <c:v>-1.7719899576993612</c:v>
                </c:pt>
                <c:pt idx="54">
                  <c:v>-4.983020039843524</c:v>
                </c:pt>
                <c:pt idx="55">
                  <c:v>-1.000575864078428</c:v>
                </c:pt>
                <c:pt idx="56">
                  <c:v>-70.76328524512098</c:v>
                </c:pt>
                <c:pt idx="57">
                  <c:v>-0.4396228411786396</c:v>
                </c:pt>
                <c:pt idx="58">
                  <c:v>-0.17403710279813822</c:v>
                </c:pt>
                <c:pt idx="59">
                  <c:v>-0.10293656926502592</c:v>
                </c:pt>
                <c:pt idx="60">
                  <c:v>-0.09722724018692475</c:v>
                </c:pt>
                <c:pt idx="61">
                  <c:v>-3.005020187878017</c:v>
                </c:pt>
                <c:pt idx="62">
                  <c:v>-2.1098402589600482</c:v>
                </c:pt>
                <c:pt idx="63">
                  <c:v>-2.778751953832881</c:v>
                </c:pt>
                <c:pt idx="64">
                  <c:v>-35.04563864709826</c:v>
                </c:pt>
                <c:pt idx="65">
                  <c:v>-24.954803103217728</c:v>
                </c:pt>
                <c:pt idx="66">
                  <c:v>-99.72222326086512</c:v>
                </c:pt>
                <c:pt idx="67">
                  <c:v>-1.2740588971450961</c:v>
                </c:pt>
                <c:pt idx="68">
                  <c:v>-13.010814218310657</c:v>
                </c:pt>
                <c:pt idx="69">
                  <c:v>-264.1465979834188</c:v>
                </c:pt>
                <c:pt idx="70">
                  <c:v>-1.0825458425520367</c:v>
                </c:pt>
                <c:pt idx="71">
                  <c:v>-0.1323305073487262</c:v>
                </c:pt>
                <c:pt idx="72">
                  <c:v>-14.182676643479567</c:v>
                </c:pt>
                <c:pt idx="73">
                  <c:v>-1.732310270450995</c:v>
                </c:pt>
                <c:pt idx="74">
                  <c:v>-0.24265931186583245</c:v>
                </c:pt>
                <c:pt idx="75">
                  <c:v>-2.215084482238284</c:v>
                </c:pt>
                <c:pt idx="76">
                  <c:v>-0.716960752477096</c:v>
                </c:pt>
                <c:pt idx="77">
                  <c:v>-0.04927200149338162</c:v>
                </c:pt>
                <c:pt idx="78">
                  <c:v>-3.297342452473167</c:v>
                </c:pt>
                <c:pt idx="79">
                  <c:v>-10.76111283313412</c:v>
                </c:pt>
                <c:pt idx="80">
                  <c:v>-7.285479304839541</c:v>
                </c:pt>
                <c:pt idx="81">
                  <c:v>-280.19817576477135</c:v>
                </c:pt>
                <c:pt idx="82">
                  <c:v>-2.313222586949216</c:v>
                </c:pt>
                <c:pt idx="83">
                  <c:v>-14.707871667415361</c:v>
                </c:pt>
                <c:pt idx="84">
                  <c:v>-0.13571443869221866</c:v>
                </c:pt>
                <c:pt idx="85">
                  <c:v>-23.724111947352867</c:v>
                </c:pt>
                <c:pt idx="86">
                  <c:v>-8.940528763554283</c:v>
                </c:pt>
                <c:pt idx="87">
                  <c:v>-31.045905565044677</c:v>
                </c:pt>
                <c:pt idx="88">
                  <c:v>-62.643521710866025</c:v>
                </c:pt>
                <c:pt idx="89">
                  <c:v>-3.5930203847408393</c:v>
                </c:pt>
                <c:pt idx="90">
                  <c:v>-0.679114082216433</c:v>
                </c:pt>
                <c:pt idx="91">
                  <c:v>-0.6147861930249547</c:v>
                </c:pt>
                <c:pt idx="92">
                  <c:v>-0.7543833561209325</c:v>
                </c:pt>
                <c:pt idx="93">
                  <c:v>0</c:v>
                </c:pt>
                <c:pt idx="94">
                  <c:v>-0.5841457630451146</c:v>
                </c:pt>
                <c:pt idx="95">
                  <c:v>-0.6524943913085508</c:v>
                </c:pt>
                <c:pt idx="96">
                  <c:v>-15.56859899232677</c:v>
                </c:pt>
                <c:pt idx="97">
                  <c:v>-1.5799500364971664</c:v>
                </c:pt>
                <c:pt idx="98">
                  <c:v>-5.149412593430853</c:v>
                </c:pt>
                <c:pt idx="99">
                  <c:v>-1.983071113315134</c:v>
                </c:pt>
                <c:pt idx="100">
                  <c:v>-2.7728899572198316</c:v>
                </c:pt>
                <c:pt idx="101">
                  <c:v>-13.76115842211027</c:v>
                </c:pt>
                <c:pt idx="102">
                  <c:v>-417.2344387047074</c:v>
                </c:pt>
                <c:pt idx="103">
                  <c:v>-2.2153975170417652</c:v>
                </c:pt>
                <c:pt idx="104">
                  <c:v>-8.749274494188569</c:v>
                </c:pt>
                <c:pt idx="105">
                  <c:v>-1.9616940682783408</c:v>
                </c:pt>
                <c:pt idx="106">
                  <c:v>-0.6251649703663418</c:v>
                </c:pt>
                <c:pt idx="107">
                  <c:v>-26.998524199584438</c:v>
                </c:pt>
                <c:pt idx="108">
                  <c:v>-1.6357252392745227</c:v>
                </c:pt>
                <c:pt idx="109">
                  <c:v>-5.3036656063869145</c:v>
                </c:pt>
                <c:pt idx="110">
                  <c:v>-3.5451999841117185</c:v>
                </c:pt>
                <c:pt idx="111">
                  <c:v>-62.423411053693144</c:v>
                </c:pt>
                <c:pt idx="112">
                  <c:v>-34.9345132370388</c:v>
                </c:pt>
                <c:pt idx="113">
                  <c:v>-0.07901061687846322</c:v>
                </c:pt>
                <c:pt idx="114">
                  <c:v>-1.3621191751989734</c:v>
                </c:pt>
                <c:pt idx="115">
                  <c:v>-2.423240226735949</c:v>
                </c:pt>
                <c:pt idx="116">
                  <c:v>-2.04098077793239</c:v>
                </c:pt>
                <c:pt idx="117">
                  <c:v>-6.524772731068453</c:v>
                </c:pt>
                <c:pt idx="118">
                  <c:v>-2.0057083356155374</c:v>
                </c:pt>
                <c:pt idx="119">
                  <c:v>-0.9437236292121725</c:v>
                </c:pt>
                <c:pt idx="120">
                  <c:v>-3.0188953131429344</c:v>
                </c:pt>
                <c:pt idx="121">
                  <c:v>-0.6932563952247577</c:v>
                </c:pt>
                <c:pt idx="122">
                  <c:v>-16.114113615143765</c:v>
                </c:pt>
                <c:pt idx="123">
                  <c:v>-0.5838958164511041</c:v>
                </c:pt>
                <c:pt idx="124">
                  <c:v>-0.37219864265853175</c:v>
                </c:pt>
                <c:pt idx="125">
                  <c:v>-2.8547026802897335</c:v>
                </c:pt>
                <c:pt idx="126">
                  <c:v>-2.6970487686909124</c:v>
                </c:pt>
                <c:pt idx="127">
                  <c:v>-0.028921205428336094</c:v>
                </c:pt>
                <c:pt idx="128">
                  <c:v>-16.76675807862756</c:v>
                </c:pt>
                <c:pt idx="129">
                  <c:v>-10.612784614437956</c:v>
                </c:pt>
                <c:pt idx="130">
                  <c:v>-5.131227263201254</c:v>
                </c:pt>
                <c:pt idx="131">
                  <c:v>-1.2064268762855193</c:v>
                </c:pt>
                <c:pt idx="132">
                  <c:v>-2.318617775049603</c:v>
                </c:pt>
                <c:pt idx="133">
                  <c:v>-4.527907139671555</c:v>
                </c:pt>
                <c:pt idx="134">
                  <c:v>-0.13572189379296873</c:v>
                </c:pt>
                <c:pt idx="135">
                  <c:v>-134.6162805641859</c:v>
                </c:pt>
                <c:pt idx="136">
                  <c:v>-1.5718980001380203</c:v>
                </c:pt>
                <c:pt idx="137">
                  <c:v>-5.028522025969636</c:v>
                </c:pt>
                <c:pt idx="138">
                  <c:v>-4.939686202339317</c:v>
                </c:pt>
                <c:pt idx="139">
                  <c:v>-0.35832434467306484</c:v>
                </c:pt>
                <c:pt idx="140">
                  <c:v>-0.5651392873478116</c:v>
                </c:pt>
                <c:pt idx="141">
                  <c:v>-63.23788507057134</c:v>
                </c:pt>
                <c:pt idx="142">
                  <c:v>-12.476120527901116</c:v>
                </c:pt>
                <c:pt idx="143">
                  <c:v>-0.016059388881206615</c:v>
                </c:pt>
                <c:pt idx="144">
                  <c:v>-3.9228323643186087</c:v>
                </c:pt>
                <c:pt idx="145">
                  <c:v>-1.6873055125919905</c:v>
                </c:pt>
                <c:pt idx="146">
                  <c:v>-2.2160610716209703</c:v>
                </c:pt>
                <c:pt idx="147">
                  <c:v>-3.1368484671706938</c:v>
                </c:pt>
                <c:pt idx="148">
                  <c:v>-41.237113463464084</c:v>
                </c:pt>
                <c:pt idx="149">
                  <c:v>-0.6132336174598052</c:v>
                </c:pt>
                <c:pt idx="150">
                  <c:v>-2.4927331865648625</c:v>
                </c:pt>
                <c:pt idx="151">
                  <c:v>-0.7986370315575471</c:v>
                </c:pt>
                <c:pt idx="152">
                  <c:v>-0.029307831144279817</c:v>
                </c:pt>
                <c:pt idx="153">
                  <c:v>-2.9056060163718485</c:v>
                </c:pt>
                <c:pt idx="154">
                  <c:v>-1.4520862716520853</c:v>
                </c:pt>
                <c:pt idx="155">
                  <c:v>-1.4960471134957913</c:v>
                </c:pt>
                <c:pt idx="156">
                  <c:v>-3.2772748684910766</c:v>
                </c:pt>
                <c:pt idx="157">
                  <c:v>-1.1728667726161603</c:v>
                </c:pt>
                <c:pt idx="158">
                  <c:v>-29.291773904492175</c:v>
                </c:pt>
                <c:pt idx="159">
                  <c:v>-4.9457717840300575</c:v>
                </c:pt>
                <c:pt idx="160">
                  <c:v>-7.790233202531056</c:v>
                </c:pt>
                <c:pt idx="161">
                  <c:v>-0.05767702997137292</c:v>
                </c:pt>
                <c:pt idx="162">
                  <c:v>-0.2869946944501862</c:v>
                </c:pt>
                <c:pt idx="163">
                  <c:v>-7.591492428711831</c:v>
                </c:pt>
                <c:pt idx="164">
                  <c:v>-3.1889871567163937</c:v>
                </c:pt>
                <c:pt idx="165">
                  <c:v>-2.718245854856491</c:v>
                </c:pt>
                <c:pt idx="166">
                  <c:v>0.00025360944064090063</c:v>
                </c:pt>
                <c:pt idx="167">
                  <c:v>-0.35337563844450415</c:v>
                </c:pt>
                <c:pt idx="168">
                  <c:v>-6.8255498624570805</c:v>
                </c:pt>
                <c:pt idx="169">
                  <c:v>-0.16370636694172447</c:v>
                </c:pt>
                <c:pt idx="170">
                  <c:v>-54.89507518620803</c:v>
                </c:pt>
                <c:pt idx="171">
                  <c:v>-1.9871960727034974</c:v>
                </c:pt>
                <c:pt idx="172">
                  <c:v>-0.14788452304521016</c:v>
                </c:pt>
                <c:pt idx="173">
                  <c:v>-5.620446651972429</c:v>
                </c:pt>
                <c:pt idx="174">
                  <c:v>-17.991701975660817</c:v>
                </c:pt>
                <c:pt idx="175">
                  <c:v>-2.59434205714345</c:v>
                </c:pt>
                <c:pt idx="176">
                  <c:v>0</c:v>
                </c:pt>
                <c:pt idx="177">
                  <c:v>-7.129779976393223</c:v>
                </c:pt>
                <c:pt idx="178">
                  <c:v>0</c:v>
                </c:pt>
                <c:pt idx="179">
                  <c:v>-1.5400261031717832</c:v>
                </c:pt>
                <c:pt idx="180">
                  <c:v>-1.6335401632981075</c:v>
                </c:pt>
                <c:pt idx="181">
                  <c:v>-0.7387388939851007</c:v>
                </c:pt>
                <c:pt idx="182">
                  <c:v>-8.275380521754414</c:v>
                </c:pt>
                <c:pt idx="183">
                  <c:v>-6.50749974317435</c:v>
                </c:pt>
                <c:pt idx="184">
                  <c:v>-0.23533529240313555</c:v>
                </c:pt>
                <c:pt idx="185">
                  <c:v>-0.7992393263149893</c:v>
                </c:pt>
                <c:pt idx="186">
                  <c:v>-9.317909686486473</c:v>
                </c:pt>
                <c:pt idx="187">
                  <c:v>-0.15143833188022882</c:v>
                </c:pt>
                <c:pt idx="188">
                  <c:v>-7.342386311518283</c:v>
                </c:pt>
                <c:pt idx="189">
                  <c:v>-2.038112042478815</c:v>
                </c:pt>
                <c:pt idx="190">
                  <c:v>-0.9270591152332486</c:v>
                </c:pt>
                <c:pt idx="191">
                  <c:v>-0.4557890368183486</c:v>
                </c:pt>
                <c:pt idx="192">
                  <c:v>-0.5141665189076967</c:v>
                </c:pt>
                <c:pt idx="193">
                  <c:v>-0.32043975448493356</c:v>
                </c:pt>
                <c:pt idx="194">
                  <c:v>-5.8153629606075015</c:v>
                </c:pt>
                <c:pt idx="195">
                  <c:v>-8.454138609832768</c:v>
                </c:pt>
                <c:pt idx="196">
                  <c:v>-2.3679854343037516</c:v>
                </c:pt>
                <c:pt idx="197">
                  <c:v>-0.37023920109135133</c:v>
                </c:pt>
                <c:pt idx="198">
                  <c:v>-9.035316227889496</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209.41114499115798</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726.104330427326</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54.562859338938324</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337.3785987458274</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402.23707046459924</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66.61264866575607</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2.3679854343037516</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739.3648396509175</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19.611885834042855</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277.4944630376655</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1200.6786730594551</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775.6539710912122</c:v>
                </c:pt>
              </c:numLit>
            </c:minus>
            <c:noEndCap val="1"/>
            <c:spPr>
              <a:ln w="38100">
                <a:solidFill>
                  <a:srgbClr val="800000"/>
                </a:solidFill>
              </a:ln>
            </c:spPr>
          </c:errBars>
          <c:xVal>
            <c:numRef>
              <c:f>Graph!$B$69</c:f>
              <c:numCache/>
            </c:numRef>
          </c:xVal>
          <c:yVal>
            <c:numRef>
              <c:f>Graph!$C$69</c:f>
              <c:numCache/>
            </c:numRef>
          </c:yVal>
          <c:smooth val="0"/>
        </c:ser>
        <c:axId val="49283820"/>
        <c:axId val="40901197"/>
      </c:scatterChart>
      <c:valAx>
        <c:axId val="49283820"/>
        <c:scaling>
          <c:orientation val="minMax"/>
          <c:max val="100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40901197"/>
        <c:crossesAt val="7000"/>
        <c:crossBetween val="midCat"/>
        <c:dispUnits/>
        <c:majorUnit val="100"/>
        <c:minorUnit val="2"/>
      </c:valAx>
      <c:valAx>
        <c:axId val="40901197"/>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49283820"/>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28125" style="0" customWidth="1"/>
    <col min="6" max="6" width="28.281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790</v>
      </c>
      <c r="F1" s="152" t="s">
        <v>791</v>
      </c>
      <c r="G1" s="153" t="s">
        <v>459</v>
      </c>
      <c r="H1" s="152" t="s">
        <v>792</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46</v>
      </c>
      <c r="J3" t="s">
        <v>651</v>
      </c>
    </row>
    <row r="4" spans="1:7" ht="12.75" customHeight="1">
      <c r="A4" s="45">
        <v>0</v>
      </c>
      <c r="B4" s="44" t="s">
        <v>429</v>
      </c>
      <c r="C4" s="45"/>
      <c r="D4" s="47" t="s">
        <v>444</v>
      </c>
      <c r="E4" s="47">
        <v>2465406.947069312</v>
      </c>
      <c r="F4" s="44">
        <v>394.970673993802</v>
      </c>
      <c r="G4" s="44">
        <v>6242</v>
      </c>
    </row>
    <row r="5" spans="1:7" ht="12.75" customHeight="1">
      <c r="A5" s="5"/>
      <c r="D5" s="1"/>
      <c r="E5" s="1"/>
      <c r="F5" s="52"/>
      <c r="G5" s="3"/>
    </row>
    <row r="6" spans="1:7" ht="12.75" customHeight="1">
      <c r="A6" s="5"/>
      <c r="D6" s="1"/>
      <c r="E6" s="1"/>
      <c r="F6" s="52"/>
      <c r="G6" s="3"/>
    </row>
    <row r="7" spans="1:7" ht="12.75" customHeight="1">
      <c r="A7" s="17" t="s">
        <v>445</v>
      </c>
      <c r="B7" s="32" t="s">
        <v>217</v>
      </c>
      <c r="C7" s="17">
        <v>1</v>
      </c>
      <c r="D7" s="17" t="s">
        <v>443</v>
      </c>
      <c r="E7" s="17">
        <v>88678.74195793872</v>
      </c>
      <c r="F7" s="20">
        <v>895.7448682620072</v>
      </c>
      <c r="G7" s="20">
        <v>99</v>
      </c>
    </row>
    <row r="8" spans="1:7" ht="12.75" customHeight="1">
      <c r="A8" s="14" t="s">
        <v>446</v>
      </c>
      <c r="B8" s="33" t="s">
        <v>395</v>
      </c>
      <c r="C8" s="14">
        <v>2</v>
      </c>
      <c r="D8" s="14" t="s">
        <v>442</v>
      </c>
      <c r="E8" s="14">
        <v>220786.4106104136</v>
      </c>
      <c r="F8" s="21">
        <v>761.3324503807365</v>
      </c>
      <c r="G8" s="21">
        <v>290</v>
      </c>
    </row>
    <row r="9" spans="1:7" ht="12.75" customHeight="1">
      <c r="A9" s="15" t="s">
        <v>447</v>
      </c>
      <c r="B9" s="34" t="s">
        <v>117</v>
      </c>
      <c r="C9" s="15">
        <v>3</v>
      </c>
      <c r="D9" s="15" t="s">
        <v>441</v>
      </c>
      <c r="E9" s="15">
        <v>313693.8944040877</v>
      </c>
      <c r="F9" s="22">
        <v>708.1126284516652</v>
      </c>
      <c r="G9" s="22">
        <v>443</v>
      </c>
    </row>
    <row r="10" spans="1:7" ht="12.75" customHeight="1">
      <c r="A10" s="16" t="s">
        <v>448</v>
      </c>
      <c r="B10" s="35" t="s">
        <v>396</v>
      </c>
      <c r="C10" s="16">
        <v>4</v>
      </c>
      <c r="D10" s="16" t="s">
        <v>440</v>
      </c>
      <c r="E10" s="16">
        <v>996211.4278555431</v>
      </c>
      <c r="F10" s="23">
        <v>717.2148508679215</v>
      </c>
      <c r="G10" s="23">
        <v>1389</v>
      </c>
    </row>
    <row r="11" spans="1:7" ht="12.75" customHeight="1">
      <c r="A11" s="7" t="s">
        <v>449</v>
      </c>
      <c r="B11" s="36" t="s">
        <v>397</v>
      </c>
      <c r="C11" s="7">
        <v>5</v>
      </c>
      <c r="D11" s="7" t="s">
        <v>439</v>
      </c>
      <c r="E11" s="7">
        <v>190673.49533701688</v>
      </c>
      <c r="F11" s="24">
        <v>336.284824227543</v>
      </c>
      <c r="G11" s="24">
        <v>567</v>
      </c>
    </row>
    <row r="12" spans="1:7" ht="12.75" customHeight="1">
      <c r="A12" s="10" t="s">
        <v>455</v>
      </c>
      <c r="B12" s="37" t="s">
        <v>398</v>
      </c>
      <c r="C12" s="10">
        <v>6</v>
      </c>
      <c r="D12" s="10" t="s">
        <v>438</v>
      </c>
      <c r="E12" s="10">
        <v>148206.47789016913</v>
      </c>
      <c r="F12" s="25">
        <v>351.2001845738605</v>
      </c>
      <c r="G12" s="25">
        <v>422</v>
      </c>
    </row>
    <row r="13" spans="1:7" ht="12.75" customHeight="1">
      <c r="A13" s="11" t="s">
        <v>450</v>
      </c>
      <c r="B13" s="38" t="s">
        <v>399</v>
      </c>
      <c r="C13" s="11">
        <v>7</v>
      </c>
      <c r="D13" s="11" t="s">
        <v>437</v>
      </c>
      <c r="E13" s="11">
        <v>292415.6847747934</v>
      </c>
      <c r="F13" s="26">
        <v>209.61697833318522</v>
      </c>
      <c r="G13" s="26">
        <v>1395</v>
      </c>
    </row>
    <row r="14" spans="1:7" ht="12.75" customHeight="1">
      <c r="A14" s="13" t="s">
        <v>451</v>
      </c>
      <c r="B14" s="39" t="s">
        <v>70</v>
      </c>
      <c r="C14" s="13">
        <v>8</v>
      </c>
      <c r="D14" s="13" t="s">
        <v>436</v>
      </c>
      <c r="E14" s="13">
        <v>132368.24573074392</v>
      </c>
      <c r="F14" s="27">
        <v>306.4079762285739</v>
      </c>
      <c r="G14" s="27">
        <v>432</v>
      </c>
    </row>
    <row r="15" spans="1:140" ht="12.75" customHeight="1">
      <c r="A15" s="12" t="s">
        <v>452</v>
      </c>
      <c r="B15" s="40" t="s">
        <v>114</v>
      </c>
      <c r="C15" s="12">
        <v>9</v>
      </c>
      <c r="D15" s="12" t="s">
        <v>435</v>
      </c>
      <c r="E15" s="12">
        <v>29378.02212904455</v>
      </c>
      <c r="F15" s="28">
        <v>112.12985545436852</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8">
        <v>43326.070653922674</v>
      </c>
      <c r="F16" s="29">
        <v>101.94369565628864</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6">
        <v>9366.557582765108</v>
      </c>
      <c r="F17" s="30">
        <v>23.894279547870173</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9">
        <v>301.91814287372836</v>
      </c>
      <c r="F18" s="31">
        <v>2.358735491201003</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6">
        <v>92.52139384210054</v>
      </c>
      <c r="F21" s="30">
        <v>20.560309742689007</v>
      </c>
      <c r="G21" s="30">
        <v>4.5</v>
      </c>
      <c r="H21" s="55">
        <v>0.09252139384210054</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6">
        <v>105.79967500894575</v>
      </c>
      <c r="F22" s="30">
        <v>11.88760393358941</v>
      </c>
      <c r="G22" s="30">
        <v>8.9</v>
      </c>
      <c r="H22" s="55">
        <v>0.10579967500894576</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7">
        <v>656.3715030116721</v>
      </c>
      <c r="F23" s="24">
        <v>33.66007707752164</v>
      </c>
      <c r="G23" s="24">
        <v>19.5</v>
      </c>
      <c r="H23" s="55">
        <v>0.6563715030116721</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8">
        <v>874.8368952517454</v>
      </c>
      <c r="F24" s="29">
        <v>27.950060551173976</v>
      </c>
      <c r="G24" s="29">
        <v>31.3</v>
      </c>
      <c r="H24" s="55">
        <v>0.8748368952517455</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6">
        <v>428.64388169949615</v>
      </c>
      <c r="F25" s="30">
        <v>26.623843583819635</v>
      </c>
      <c r="G25" s="30">
        <v>16.1</v>
      </c>
      <c r="H25" s="55">
        <v>0.42864388169949613</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6">
        <v>186.09726499860622</v>
      </c>
      <c r="F26" s="30">
        <v>18.06769563093264</v>
      </c>
      <c r="G26" s="30">
        <v>10.3</v>
      </c>
      <c r="H26" s="55">
        <v>0.1860972649986062</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6">
        <v>7.084219355242871</v>
      </c>
      <c r="F27" s="30">
        <v>23.614064517476237</v>
      </c>
      <c r="G27" s="30">
        <v>0.3</v>
      </c>
      <c r="H27" s="55">
        <v>0.007084219355242871</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8">
        <v>15877.792067631053</v>
      </c>
      <c r="F28" s="29">
        <v>54.562859338938324</v>
      </c>
      <c r="G28" s="29">
        <v>291</v>
      </c>
      <c r="H28" s="55">
        <v>15.877792067631054</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9">
        <v>301.91814287372836</v>
      </c>
      <c r="F29" s="31">
        <v>2.3679854343037516</v>
      </c>
      <c r="G29" s="31">
        <v>127.5</v>
      </c>
      <c r="H29" s="55">
        <v>0.30191814287372837</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6">
        <v>143.2178278835237</v>
      </c>
      <c r="F30" s="30">
        <v>36.722519970134286</v>
      </c>
      <c r="G30" s="30">
        <v>3.9</v>
      </c>
      <c r="H30" s="55">
        <v>0.14321782788352372</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6">
        <v>135.11623665324112</v>
      </c>
      <c r="F31" s="30">
        <v>18.76614397961682</v>
      </c>
      <c r="G31" s="30">
        <v>7.2</v>
      </c>
      <c r="H31" s="55">
        <v>0.13511623665324113</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6">
        <v>2017.7498867406287</v>
      </c>
      <c r="F32" s="30">
        <v>34.14128403960454</v>
      </c>
      <c r="G32" s="30">
        <v>59.1</v>
      </c>
      <c r="H32" s="55">
        <v>2.0177498867406287</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6">
        <v>73.84429790680086</v>
      </c>
      <c r="F33" s="30">
        <v>14.200826520538627</v>
      </c>
      <c r="G33" s="30">
        <v>5.2</v>
      </c>
      <c r="H33" s="55">
        <v>0.07384429790680086</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6">
        <v>159.57677259762846</v>
      </c>
      <c r="F34" s="30">
        <v>19.70083612316401</v>
      </c>
      <c r="G34" s="30">
        <v>8.1</v>
      </c>
      <c r="H34" s="55">
        <v>0.15957677259762845</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6">
        <v>11.982039998568922</v>
      </c>
      <c r="F35" s="30">
        <v>29.955099996422305</v>
      </c>
      <c r="G35" s="30">
        <v>0.4</v>
      </c>
      <c r="H35" s="55">
        <v>0.011982039998568922</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6">
        <v>1658.0131282282973</v>
      </c>
      <c r="F36" s="30">
        <v>27.72597204395146</v>
      </c>
      <c r="G36" s="30">
        <v>59.8</v>
      </c>
      <c r="H36" s="55">
        <v>1.6580131282282973</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6">
        <v>131.8056087606005</v>
      </c>
      <c r="F37" s="30">
        <v>24.40844606677787</v>
      </c>
      <c r="G37" s="30">
        <v>5.4</v>
      </c>
      <c r="H37" s="55">
        <v>0.13180560876060052</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7">
        <v>124.15871423485942</v>
      </c>
      <c r="F38" s="24">
        <v>32.673345851278796</v>
      </c>
      <c r="G38" s="24">
        <v>3.8</v>
      </c>
      <c r="H38" s="55">
        <v>0.12415871423485941</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6">
        <v>1616.0193927251314</v>
      </c>
      <c r="F39" s="30">
        <v>19.611885834042855</v>
      </c>
      <c r="G39" s="30">
        <v>82.4</v>
      </c>
      <c r="H39" s="55">
        <v>1.6160193927251314</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6">
        <v>800.3416207652479</v>
      </c>
      <c r="F40" s="30">
        <v>19.520527335737754</v>
      </c>
      <c r="G40" s="30">
        <v>41</v>
      </c>
      <c r="H40" s="55">
        <v>0.8003416207652478</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6">
        <v>1301.764906045992</v>
      </c>
      <c r="F41" s="30">
        <v>22.639389670365077</v>
      </c>
      <c r="G41" s="30">
        <v>57.5</v>
      </c>
      <c r="H41" s="55">
        <v>1.301764906045992</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10">
        <v>361.35530700327456</v>
      </c>
      <c r="F42" s="25">
        <v>57.35798523861501</v>
      </c>
      <c r="G42" s="25">
        <v>6.3</v>
      </c>
      <c r="H42" s="55">
        <v>0.36135530700327456</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11">
        <v>1467.3188483322965</v>
      </c>
      <c r="F43" s="26">
        <v>209.61697833318522</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6">
        <v>261.3814394457359</v>
      </c>
      <c r="F44" s="30">
        <v>23.761949040521447</v>
      </c>
      <c r="G44" s="30">
        <v>11</v>
      </c>
      <c r="H44" s="55">
        <v>0.2613814394457359</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7">
        <v>21.1780440817513</v>
      </c>
      <c r="F45" s="24">
        <v>5.042391448036024</v>
      </c>
      <c r="G45" s="24">
        <v>4.2</v>
      </c>
      <c r="H45" s="55">
        <v>0.0211780440817513</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6">
        <v>219.22428917887981</v>
      </c>
      <c r="F46" s="30">
        <v>21.92242891788798</v>
      </c>
      <c r="G46" s="30">
        <v>10</v>
      </c>
      <c r="H46" s="55">
        <v>0.21922428917887982</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12">
        <v>36.10327248410287</v>
      </c>
      <c r="F47" s="28">
        <v>18.051636242051433</v>
      </c>
      <c r="G47" s="28">
        <v>2</v>
      </c>
      <c r="H47" s="55">
        <v>0.03610327248410287</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11">
        <v>2140.279910209126</v>
      </c>
      <c r="F48" s="26">
        <v>45.153584603568056</v>
      </c>
      <c r="G48" s="26">
        <v>47.4</v>
      </c>
      <c r="H48" s="55">
        <v>2.140279910209126</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13">
        <v>37.71785849497806</v>
      </c>
      <c r="F49" s="27">
        <v>125.7261949832602</v>
      </c>
      <c r="G49" s="27">
        <v>0.3</v>
      </c>
      <c r="H49" s="55">
        <v>0.03771785849497806</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12">
        <v>29.93262109228724</v>
      </c>
      <c r="F50" s="28">
        <v>37.415776365359044</v>
      </c>
      <c r="G50" s="28">
        <v>0.8</v>
      </c>
      <c r="H50" s="55">
        <v>0.02993262109228724</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6">
        <v>13.218217797574933</v>
      </c>
      <c r="F51" s="30">
        <v>33.04554449393733</v>
      </c>
      <c r="G51" s="30">
        <v>0.4</v>
      </c>
      <c r="H51" s="55">
        <v>0.013218217797574934</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12">
        <v>161.53282795009412</v>
      </c>
      <c r="F52" s="28">
        <v>15.83655175981315</v>
      </c>
      <c r="G52" s="28">
        <v>10.2</v>
      </c>
      <c r="H52" s="55">
        <v>0.1615328279500941</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7">
        <v>29.467256793940244</v>
      </c>
      <c r="F53" s="24">
        <v>98.22418931313415</v>
      </c>
      <c r="G53" s="24">
        <v>0.3</v>
      </c>
      <c r="H53" s="55">
        <v>0.029467256793940244</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13">
        <v>5869.507904423913</v>
      </c>
      <c r="F54" s="27">
        <v>154.46073432694507</v>
      </c>
      <c r="G54" s="27">
        <v>38</v>
      </c>
      <c r="H54" s="55">
        <v>5.869507904423913</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14">
        <v>6.6377313373352935</v>
      </c>
      <c r="F55" s="21">
        <v>66.37731337335293</v>
      </c>
      <c r="G55" s="21">
        <v>0.1</v>
      </c>
      <c r="H55" s="55">
        <v>0.006637731337335293</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12">
        <v>35.24655995443916</v>
      </c>
      <c r="F56" s="28">
        <v>27.112738426491656</v>
      </c>
      <c r="G56" s="28">
        <v>1.3</v>
      </c>
      <c r="H56" s="55">
        <v>0.035246559954439156</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12">
        <v>1332.0800226191857</v>
      </c>
      <c r="F57" s="28">
        <v>34.50984514557476</v>
      </c>
      <c r="G57" s="28">
        <v>38.6</v>
      </c>
      <c r="H57" s="55">
        <v>1.3320800226191858</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12">
        <v>390.38671905115353</v>
      </c>
      <c r="F58" s="28">
        <v>39.43300192435894</v>
      </c>
      <c r="G58" s="28">
        <v>9.9</v>
      </c>
      <c r="H58" s="55">
        <v>0.3903867190511535</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13">
        <v>9.57956549795655</v>
      </c>
      <c r="F59" s="27">
        <v>228.08489280848926</v>
      </c>
      <c r="G59" s="27">
        <v>0.042</v>
      </c>
      <c r="H59" s="55">
        <v>0.00957956549795655</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10">
        <v>45.64311262051574</v>
      </c>
      <c r="F60" s="25">
        <v>65.20444660073677</v>
      </c>
      <c r="G60" s="25">
        <v>0.7</v>
      </c>
      <c r="H60" s="55">
        <v>0.045643112620515736</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12">
        <v>71.32982571883154</v>
      </c>
      <c r="F61" s="28">
        <v>20.379950205380442</v>
      </c>
      <c r="G61" s="28">
        <v>3.5</v>
      </c>
      <c r="H61" s="55">
        <v>0.07132982571883155</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12">
        <v>151.1643920119774</v>
      </c>
      <c r="F62" s="28">
        <v>27.993405928143964</v>
      </c>
      <c r="G62" s="28">
        <v>5.4</v>
      </c>
      <c r="H62" s="55">
        <v>0.1511643920119774</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13">
        <v>1515.9694541886483</v>
      </c>
      <c r="F63" s="27">
        <v>97.17752911465695</v>
      </c>
      <c r="G63" s="27">
        <v>15.6</v>
      </c>
      <c r="H63" s="55">
        <v>1.5159694541886484</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10">
        <v>311.55056091484926</v>
      </c>
      <c r="F64" s="25">
        <v>129.81273371452053</v>
      </c>
      <c r="G64" s="25">
        <v>2.4</v>
      </c>
      <c r="H64" s="55">
        <v>0.31155056091484923</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13">
        <v>398.8499093040801</v>
      </c>
      <c r="F65" s="27">
        <v>97.28046568392197</v>
      </c>
      <c r="G65" s="27">
        <v>4.1</v>
      </c>
      <c r="H65" s="55">
        <v>0.3988499093040801</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13">
        <v>369.98724831343907</v>
      </c>
      <c r="F66" s="27">
        <v>108.81977891571738</v>
      </c>
      <c r="G66" s="27">
        <v>3.4</v>
      </c>
      <c r="H66" s="55">
        <v>0.36998724831343904</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10">
        <v>50.9387530989501</v>
      </c>
      <c r="F67" s="25">
        <v>84.8979218315835</v>
      </c>
      <c r="G67" s="25">
        <v>0.6</v>
      </c>
      <c r="H67" s="55">
        <v>0.0509387530989501</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12">
        <v>188.0135152580613</v>
      </c>
      <c r="F68" s="28">
        <v>42.73034437683211</v>
      </c>
      <c r="G68" s="28">
        <v>4.4</v>
      </c>
      <c r="H68" s="55">
        <v>0.1880135152580613</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10">
        <v>98.61613022285356</v>
      </c>
      <c r="F69" s="25">
        <v>34.005562145811574</v>
      </c>
      <c r="G69" s="25">
        <v>2.9</v>
      </c>
      <c r="H69" s="55">
        <v>0.09861613022285355</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12">
        <v>89.39608406512559</v>
      </c>
      <c r="F70" s="28">
        <v>38.86786263701113</v>
      </c>
      <c r="G70" s="28">
        <v>2.3</v>
      </c>
      <c r="H70" s="55">
        <v>0.08939608406512559</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8">
        <v>39.05131741775808</v>
      </c>
      <c r="F71" s="29">
        <v>130.1710580591936</v>
      </c>
      <c r="G71" s="29">
        <v>0.3</v>
      </c>
      <c r="H71" s="55">
        <v>0.03905131741775808</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13">
        <v>402.7317076416794</v>
      </c>
      <c r="F72" s="27">
        <v>35.63997412758225</v>
      </c>
      <c r="G72" s="27">
        <v>11.3</v>
      </c>
      <c r="H72" s="55">
        <v>0.4027317076416794</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8">
        <v>26529.293188839307</v>
      </c>
      <c r="F73" s="29">
        <v>260.091109694503</v>
      </c>
      <c r="G73" s="29">
        <v>102</v>
      </c>
      <c r="H73" s="55">
        <v>26.529293188839308</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13">
        <v>208.40958317029663</v>
      </c>
      <c r="F74" s="27">
        <v>160.31506397715125</v>
      </c>
      <c r="G74" s="27">
        <v>1.3</v>
      </c>
      <c r="H74" s="55">
        <v>0.20840958317029662</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13">
        <v>25.855108359133126</v>
      </c>
      <c r="F75" s="27">
        <v>258.55108359133123</v>
      </c>
      <c r="G75" s="27">
        <v>0.1</v>
      </c>
      <c r="H75" s="55">
        <v>0.025855108359133128</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12">
        <v>264.3623270759735</v>
      </c>
      <c r="F76" s="28">
        <v>33.04529088449669</v>
      </c>
      <c r="G76" s="28">
        <v>8</v>
      </c>
      <c r="H76" s="55">
        <v>0.2643623270759735</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10">
        <v>9598.88267273545</v>
      </c>
      <c r="F77" s="25">
        <v>66.61264866575607</v>
      </c>
      <c r="G77" s="25">
        <v>144.1</v>
      </c>
      <c r="H77" s="55">
        <v>9.59888267273545</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15">
        <v>1025.6668195975335</v>
      </c>
      <c r="F78" s="22">
        <v>189.93829992546915</v>
      </c>
      <c r="G78" s="22">
        <v>5.4</v>
      </c>
      <c r="H78" s="55">
        <v>1.0256668195975336</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7">
        <v>2087.9179113476944</v>
      </c>
      <c r="F79" s="24">
        <v>86.99657963948727</v>
      </c>
      <c r="G79" s="24">
        <v>24</v>
      </c>
      <c r="H79" s="55">
        <v>2.087917911347694</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12">
        <v>251.77980270040385</v>
      </c>
      <c r="F80" s="28">
        <v>125.88990135020192</v>
      </c>
      <c r="G80" s="28">
        <v>2</v>
      </c>
      <c r="H80" s="55">
        <v>0.25177980270040384</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13">
        <v>785.1817564287912</v>
      </c>
      <c r="F81" s="27">
        <v>253.28443755767458</v>
      </c>
      <c r="G81" s="27">
        <v>3.1</v>
      </c>
      <c r="H81" s="55">
        <v>0.7851817564287913</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12">
        <v>267.92831760748294</v>
      </c>
      <c r="F82" s="28">
        <v>27.063466424998275</v>
      </c>
      <c r="G82" s="28">
        <v>9.9</v>
      </c>
      <c r="H82" s="55">
        <v>0.2679283176074829</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7">
        <v>12.005772850052168</v>
      </c>
      <c r="F83" s="24">
        <v>120.05772850052168</v>
      </c>
      <c r="G83" s="24">
        <v>0.1</v>
      </c>
      <c r="H83" s="55">
        <v>0.012005772850052167</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14">
        <v>166.35617770193852</v>
      </c>
      <c r="F84" s="21">
        <v>138.6301480849488</v>
      </c>
      <c r="G84" s="21">
        <v>1.2</v>
      </c>
      <c r="H84" s="55">
        <v>0.16635617770193853</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12">
        <v>533.1315850634032</v>
      </c>
      <c r="F85" s="28">
        <v>171.97793066561394</v>
      </c>
      <c r="G85" s="28">
        <v>3.1</v>
      </c>
      <c r="H85" s="55">
        <v>0.5331315850634032</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12">
        <v>426.32541156494653</v>
      </c>
      <c r="F86" s="28">
        <v>103.98180769876745</v>
      </c>
      <c r="G86" s="28">
        <v>4.1</v>
      </c>
      <c r="H86" s="55">
        <v>0.4263254115649465</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13">
        <v>87.1768664972481</v>
      </c>
      <c r="F87" s="27">
        <v>217.94216624312023</v>
      </c>
      <c r="G87" s="27">
        <v>0.4</v>
      </c>
      <c r="H87" s="55">
        <v>0.0871768664972481</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13">
        <v>5680.7181108205405</v>
      </c>
      <c r="F88" s="27">
        <v>225.42532185795795</v>
      </c>
      <c r="G88" s="27">
        <v>25.2</v>
      </c>
      <c r="H88" s="55">
        <v>5.68071811082054</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12">
        <v>1649.8187595784948</v>
      </c>
      <c r="F89" s="28">
        <v>73.65262319546852</v>
      </c>
      <c r="G89" s="28">
        <v>22.4</v>
      </c>
      <c r="H89" s="55">
        <v>1.6498187595784948</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12">
        <v>2570.5933135562154</v>
      </c>
      <c r="F90" s="28">
        <v>52.5683704203725</v>
      </c>
      <c r="G90" s="28">
        <v>48.9</v>
      </c>
      <c r="H90" s="55">
        <v>2.5705933135562153</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13">
        <v>16.111370100870882</v>
      </c>
      <c r="F91" s="27">
        <v>161.1137010087088</v>
      </c>
      <c r="G91" s="27">
        <v>0.1</v>
      </c>
      <c r="H91" s="55">
        <v>0.01611137010087088</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13">
        <v>70914.39552290885</v>
      </c>
      <c r="F92" s="27">
        <v>402.23707046459924</v>
      </c>
      <c r="G92" s="27">
        <v>176.3</v>
      </c>
      <c r="H92" s="55">
        <v>70.91439552290885</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13">
        <v>7368.425046575149</v>
      </c>
      <c r="F93" s="27">
        <v>169.38908153046322</v>
      </c>
      <c r="G93" s="27">
        <v>43.5</v>
      </c>
      <c r="H93" s="55">
        <v>7.368425046575149</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10">
        <v>299.81078544630134</v>
      </c>
      <c r="F94" s="25">
        <v>107.0752805165362</v>
      </c>
      <c r="G94" s="25">
        <v>2.8</v>
      </c>
      <c r="H94" s="55">
        <v>0.29981078544630135</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7">
        <v>24.171393565367335</v>
      </c>
      <c r="F95" s="24">
        <v>120.85696782683667</v>
      </c>
      <c r="G95" s="24">
        <v>0.2</v>
      </c>
      <c r="H95" s="55">
        <v>0.024171393565367336</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7">
        <v>6757.854503737137</v>
      </c>
      <c r="F96" s="24">
        <v>108.64717851667422</v>
      </c>
      <c r="G96" s="24">
        <v>62.2</v>
      </c>
      <c r="H96" s="55">
        <v>6.7578545037371365</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10">
        <v>2490.7066268080002</v>
      </c>
      <c r="F97" s="25">
        <v>105.98751603438299</v>
      </c>
      <c r="G97" s="25">
        <v>23.5</v>
      </c>
      <c r="H97" s="55">
        <v>2.490706626808</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10">
        <v>2941.3119620602583</v>
      </c>
      <c r="F98" s="25">
        <v>189.76206206840376</v>
      </c>
      <c r="G98" s="25">
        <v>15.5</v>
      </c>
      <c r="H98" s="55">
        <v>2.9413119620602584</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13">
        <v>388.52375198253617</v>
      </c>
      <c r="F99" s="27">
        <v>149.43221230097544</v>
      </c>
      <c r="G99" s="27">
        <v>2.6</v>
      </c>
      <c r="H99" s="55">
        <v>0.3885237519825362</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10">
        <v>225.0266321953651</v>
      </c>
      <c r="F100" s="25">
        <v>62.50739783204586</v>
      </c>
      <c r="G100" s="25">
        <v>3.6</v>
      </c>
      <c r="H100" s="55">
        <v>0.2250266321953651</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7">
        <v>166.1024825465696</v>
      </c>
      <c r="F101" s="24">
        <v>207.628103183212</v>
      </c>
      <c r="G101" s="24">
        <v>0.8</v>
      </c>
      <c r="H101" s="55">
        <v>0.1661024825465696</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10">
        <v>456.05214303037013</v>
      </c>
      <c r="F102" s="25">
        <v>147.11359452592583</v>
      </c>
      <c r="G102" s="25">
        <v>3.1</v>
      </c>
      <c r="H102" s="55">
        <v>0.4560521430303701</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7">
        <v>25350.236261716207</v>
      </c>
      <c r="F103" s="24">
        <v>322.52208984371765</v>
      </c>
      <c r="G103" s="24">
        <v>78.6</v>
      </c>
      <c r="H103" s="55">
        <v>25.35023626171621</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16">
        <v>186.34197978071495</v>
      </c>
      <c r="F104" s="23">
        <v>621.1399326023832</v>
      </c>
      <c r="G104" s="23">
        <v>0.3</v>
      </c>
      <c r="H104" s="55">
        <v>0.18634197978071496</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13">
        <v>6344.0230525328325</v>
      </c>
      <c r="F105" s="27">
        <v>236.7172780795833</v>
      </c>
      <c r="G105" s="27">
        <v>26.8</v>
      </c>
      <c r="H105" s="55">
        <v>6.344023052532832</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10">
        <v>911.3245886812352</v>
      </c>
      <c r="F106" s="25">
        <v>189.8592893085907</v>
      </c>
      <c r="G106" s="25">
        <v>4.8</v>
      </c>
      <c r="H106" s="55">
        <v>0.9113245886812352</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13">
        <v>22.901195192372253</v>
      </c>
      <c r="F107" s="27">
        <v>229.0119519237225</v>
      </c>
      <c r="G107" s="27">
        <v>0.1</v>
      </c>
      <c r="H107" s="55">
        <v>0.022901195192372253</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12">
        <v>19507.860751547887</v>
      </c>
      <c r="F108" s="28">
        <v>277.4944630376655</v>
      </c>
      <c r="G108" s="28">
        <v>70.3</v>
      </c>
      <c r="H108" s="55">
        <v>19.507860751547888</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13">
        <v>2344.672315356618</v>
      </c>
      <c r="F109" s="27">
        <v>411.3460202380032</v>
      </c>
      <c r="G109" s="27">
        <v>5.7</v>
      </c>
      <c r="H109" s="55">
        <v>2.3446723153566182</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10">
        <v>632.9925867098233</v>
      </c>
      <c r="F110" s="25">
        <v>119.43256353015533</v>
      </c>
      <c r="G110" s="25">
        <v>5.3</v>
      </c>
      <c r="H110" s="55">
        <v>0.6329925867098233</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10">
        <v>1649.1068676831592</v>
      </c>
      <c r="F111" s="25">
        <v>198.68757441965772</v>
      </c>
      <c r="G111" s="25">
        <v>8.3</v>
      </c>
      <c r="H111" s="55">
        <v>1.6491068676831593</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15">
        <v>871.9528831552287</v>
      </c>
      <c r="F112" s="22">
        <v>89.89204980981741</v>
      </c>
      <c r="G112" s="22">
        <v>9.7</v>
      </c>
      <c r="H112" s="55">
        <v>0.8719528831552288</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13">
        <v>25.781234469734617</v>
      </c>
      <c r="F113" s="27">
        <v>257.81234469734613</v>
      </c>
      <c r="G113" s="27">
        <v>0.1</v>
      </c>
      <c r="H113" s="55">
        <v>0.025781234469734616</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11">
        <v>271166.4916490505</v>
      </c>
      <c r="F114" s="26">
        <v>209.41114499115798</v>
      </c>
      <c r="G114" s="26">
        <v>1294.9</v>
      </c>
      <c r="H114" s="55">
        <v>271.1664916490505</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13">
        <v>13.699660792165067</v>
      </c>
      <c r="F115" s="27">
        <v>136.99660792165068</v>
      </c>
      <c r="G115" s="27">
        <v>0.1</v>
      </c>
      <c r="H115" s="55">
        <v>0.013699660792165067</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16">
        <v>2333.229756807224</v>
      </c>
      <c r="F116" s="23">
        <v>123.45130988398012</v>
      </c>
      <c r="G116" s="23">
        <v>18.9</v>
      </c>
      <c r="H116" s="55">
        <v>2.333229756807224</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10">
        <v>954.2789239923679</v>
      </c>
      <c r="F117" s="25">
        <v>183.51517769083998</v>
      </c>
      <c r="G117" s="25">
        <v>5.2</v>
      </c>
      <c r="H117" s="55">
        <v>0.9542789239923679</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13">
        <v>3633.442286782873</v>
      </c>
      <c r="F118" s="27">
        <v>422.4932891607992</v>
      </c>
      <c r="G118" s="27">
        <v>8.6</v>
      </c>
      <c r="H118" s="55">
        <v>3.633442286782873</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13">
        <v>133.0660795060192</v>
      </c>
      <c r="F119" s="27">
        <v>443.5535983533974</v>
      </c>
      <c r="G119" s="27">
        <v>0.3</v>
      </c>
      <c r="H119" s="55">
        <v>0.1330660795060192</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13">
        <v>3137.9510574452074</v>
      </c>
      <c r="F120" s="27">
        <v>245.15242636290682</v>
      </c>
      <c r="G120" s="27">
        <v>12.8</v>
      </c>
      <c r="H120" s="55">
        <v>3.1379510574452074</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10">
        <v>18008.444814714647</v>
      </c>
      <c r="F121" s="25">
        <v>264.4411867065293</v>
      </c>
      <c r="G121" s="25">
        <v>68.1</v>
      </c>
      <c r="H121" s="55">
        <v>18.008444814714647</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10">
        <v>1194.0806275511256</v>
      </c>
      <c r="F122" s="25">
        <v>351.2001845738605</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13">
        <v>2237.5695010391255</v>
      </c>
      <c r="F123" s="27">
        <v>349.62023453736333</v>
      </c>
      <c r="G123" s="27">
        <v>6.4</v>
      </c>
      <c r="H123" s="55">
        <v>2.2375695010391254</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13">
        <v>338.10320287959314</v>
      </c>
      <c r="F124" s="27">
        <v>422.6290035994914</v>
      </c>
      <c r="G124" s="27">
        <v>0.8</v>
      </c>
      <c r="H124" s="55">
        <v>0.33810320287959317</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15">
        <v>104.5620751483539</v>
      </c>
      <c r="F125" s="22">
        <v>209.1241502967078</v>
      </c>
      <c r="G125" s="22">
        <v>0.5</v>
      </c>
      <c r="H125" s="55">
        <v>0.1045620751483539</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10">
        <v>4314.002502711271</v>
      </c>
      <c r="F126" s="25">
        <v>247.9311783167397</v>
      </c>
      <c r="G126" s="25">
        <v>17.4</v>
      </c>
      <c r="H126" s="55">
        <v>4.31400250271127</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10">
        <v>4852.644272738731</v>
      </c>
      <c r="F127" s="25">
        <v>188.8188432972269</v>
      </c>
      <c r="G127" s="25">
        <v>25.7</v>
      </c>
      <c r="H127" s="55">
        <v>4.852644272738731</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15">
        <v>10612.982041811605</v>
      </c>
      <c r="F128" s="22">
        <v>339.0729086840768</v>
      </c>
      <c r="G128" s="22">
        <v>31.3</v>
      </c>
      <c r="H128" s="55">
        <v>10.612982041811605</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17">
        <v>419.11592633620074</v>
      </c>
      <c r="F129" s="20">
        <v>838.2318526724015</v>
      </c>
      <c r="G129" s="20">
        <v>0.5</v>
      </c>
      <c r="H129" s="55">
        <v>0.41911592633620076</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10">
        <v>2172.1220201867104</v>
      </c>
      <c r="F130" s="25">
        <v>425.9062784679825</v>
      </c>
      <c r="G130" s="25">
        <v>5.1</v>
      </c>
      <c r="H130" s="55">
        <v>2.1721220201867104</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7">
        <v>73244.89378771912</v>
      </c>
      <c r="F131" s="24">
        <v>337.3785987458274</v>
      </c>
      <c r="G131" s="24">
        <v>217.1</v>
      </c>
      <c r="H131" s="55">
        <v>73.24489378771912</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7">
        <v>18912.211968851818</v>
      </c>
      <c r="F132" s="24">
        <v>235.51945166689686</v>
      </c>
      <c r="G132" s="24">
        <v>80.3</v>
      </c>
      <c r="H132" s="55">
        <v>18.912211968851818</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12">
        <v>365.309075104686</v>
      </c>
      <c r="F133" s="28">
        <v>84.95559886155488</v>
      </c>
      <c r="G133" s="28">
        <v>4.3</v>
      </c>
      <c r="H133" s="55">
        <v>0.36530907510468597</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13">
        <v>5678.5786829040335</v>
      </c>
      <c r="F134" s="27">
        <v>660.2998468493063</v>
      </c>
      <c r="G134" s="27">
        <v>8.6</v>
      </c>
      <c r="H134" s="55">
        <v>5.678578682904034</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13">
        <v>2868.9821751047275</v>
      </c>
      <c r="F135" s="27">
        <v>421.90914339775406</v>
      </c>
      <c r="G135" s="27">
        <v>6.8</v>
      </c>
      <c r="H135" s="55">
        <v>2.8689821751047275</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10">
        <v>3090.3817759455537</v>
      </c>
      <c r="F136" s="25">
        <v>498.4486735396054</v>
      </c>
      <c r="G136" s="25">
        <v>6.2</v>
      </c>
      <c r="H136" s="55">
        <v>3.090381775945554</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11">
        <v>956.714050896469</v>
      </c>
      <c r="F137" s="26">
        <v>367.96694265248806</v>
      </c>
      <c r="G137" s="26">
        <v>2.6</v>
      </c>
      <c r="H137" s="55">
        <v>0.956714050896469</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13">
        <v>1480.870095753644</v>
      </c>
      <c r="F138" s="27">
        <v>279.40945202898945</v>
      </c>
      <c r="G138" s="27">
        <v>5.3</v>
      </c>
      <c r="H138" s="55">
        <v>1.4808700957536438</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14">
        <v>8163.441384886544</v>
      </c>
      <c r="F139" s="21">
        <v>182.21967376978895</v>
      </c>
      <c r="G139" s="21">
        <v>44.8</v>
      </c>
      <c r="H139" s="55">
        <v>8.163441384886545</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15">
        <v>19040.878682112987</v>
      </c>
      <c r="F140" s="22">
        <v>270.08338556188636</v>
      </c>
      <c r="G140" s="22">
        <v>70.5</v>
      </c>
      <c r="H140" s="55">
        <v>19.040878682112986</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13">
        <v>4180.154107682619</v>
      </c>
      <c r="F141" s="27">
        <v>348.34617564021823</v>
      </c>
      <c r="G141" s="27">
        <v>12</v>
      </c>
      <c r="H141" s="55">
        <v>4.180154107682619</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17">
        <v>571.1856275505127</v>
      </c>
      <c r="F142" s="20">
        <v>439.3735596542405</v>
      </c>
      <c r="G142" s="20">
        <v>1.3</v>
      </c>
      <c r="H142" s="55">
        <v>0.5711856275505126</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17">
        <v>0</v>
      </c>
      <c r="F143" s="20">
        <v>0</v>
      </c>
      <c r="G143" s="20">
        <v>0.2</v>
      </c>
      <c r="H143" s="55">
        <v>0</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7">
        <v>218.09228624876206</v>
      </c>
      <c r="F144" s="24">
        <v>436.18457249752413</v>
      </c>
      <c r="G144" s="24">
        <v>0.5</v>
      </c>
      <c r="H144" s="55">
        <v>0.21809228624876206</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15">
        <v>11224.489528530305</v>
      </c>
      <c r="F145" s="22">
        <v>372.9066288548274</v>
      </c>
      <c r="G145" s="22">
        <v>30.1</v>
      </c>
      <c r="H145" s="55">
        <v>11.224489528530304</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14">
        <v>1142.385848404315</v>
      </c>
      <c r="F146" s="21">
        <v>571.1929242021575</v>
      </c>
      <c r="G146" s="21">
        <v>2</v>
      </c>
      <c r="H146" s="55">
        <v>1.142385848404315</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16">
        <v>762046.4947834786</v>
      </c>
      <c r="F147" s="23">
        <v>726.104330427326</v>
      </c>
      <c r="G147" s="23">
        <v>1049.5</v>
      </c>
      <c r="H147" s="55">
        <v>762.0464947834786</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14">
        <v>795.3593271134497</v>
      </c>
      <c r="F148" s="21">
        <v>441.8662928408054</v>
      </c>
      <c r="G148" s="21">
        <v>1.8</v>
      </c>
      <c r="H148" s="55">
        <v>0.7953593271134497</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7">
        <v>43.65910837631295</v>
      </c>
      <c r="F149" s="24">
        <v>218.29554188156473</v>
      </c>
      <c r="G149" s="24">
        <v>0.2</v>
      </c>
      <c r="H149" s="55">
        <v>0.04365910837631295</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7">
        <v>11526.130288286424</v>
      </c>
      <c r="F150" s="24">
        <v>835.2268324845235</v>
      </c>
      <c r="G150" s="24">
        <v>13.8</v>
      </c>
      <c r="H150" s="55">
        <v>11.526130288286424</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15">
        <v>16413.831424717933</v>
      </c>
      <c r="F151" s="22">
        <v>800.6747036447772</v>
      </c>
      <c r="G151" s="22">
        <v>20.5</v>
      </c>
      <c r="H151" s="55">
        <v>16.413831424717934</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7">
        <v>37149.49110055416</v>
      </c>
      <c r="F152" s="24">
        <v>759.7032944898601</v>
      </c>
      <c r="G152" s="24">
        <v>48.9</v>
      </c>
      <c r="H152" s="55">
        <v>37.14949110055416</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7">
        <v>4736.610732566234</v>
      </c>
      <c r="F153" s="24">
        <v>845.8233451011133</v>
      </c>
      <c r="G153" s="24">
        <v>5.6</v>
      </c>
      <c r="H153" s="55">
        <v>4.736610732566234</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16">
        <v>3034.2416811138155</v>
      </c>
      <c r="F154" s="23">
        <v>1379.2007641426433</v>
      </c>
      <c r="G154" s="23">
        <v>2.2</v>
      </c>
      <c r="H154" s="55">
        <v>3.0342416811138153</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7">
        <v>9233.87846313474</v>
      </c>
      <c r="F155" s="24">
        <v>1678.8869932972257</v>
      </c>
      <c r="G155" s="24">
        <v>5.5</v>
      </c>
      <c r="H155" s="55">
        <v>9.23387846313474</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14">
        <v>414.29371108852365</v>
      </c>
      <c r="F156" s="21">
        <v>591.848158697891</v>
      </c>
      <c r="G156" s="21">
        <v>0.7</v>
      </c>
      <c r="H156" s="55">
        <v>0.41429371108852364</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14">
        <v>476.60686312926754</v>
      </c>
      <c r="F157" s="21">
        <v>433.2789664811523</v>
      </c>
      <c r="G157" s="21">
        <v>1.1</v>
      </c>
      <c r="H157" s="55">
        <v>0.47660686312926753</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16">
        <v>90128.14253677634</v>
      </c>
      <c r="F158" s="23">
        <v>626.7603792543556</v>
      </c>
      <c r="G158" s="23">
        <v>143.8</v>
      </c>
      <c r="H158" s="55">
        <v>90.12814253677634</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15">
        <v>16464.204399081085</v>
      </c>
      <c r="F159" s="22">
        <v>500.43174465292054</v>
      </c>
      <c r="G159" s="22">
        <v>32.9</v>
      </c>
      <c r="H159" s="55">
        <v>16.464204399081087</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16">
        <v>24523.187696143712</v>
      </c>
      <c r="F160" s="23">
        <v>996.8775486237281</v>
      </c>
      <c r="G160" s="23">
        <v>24.6</v>
      </c>
      <c r="H160" s="55">
        <v>24.52318769614371</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15">
        <v>11924.609340976873</v>
      </c>
      <c r="F161" s="22">
        <v>759.529257387062</v>
      </c>
      <c r="G161" s="22">
        <v>15.7</v>
      </c>
      <c r="H161" s="55">
        <v>11.924609340976872</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16">
        <v>113959.78942144263</v>
      </c>
      <c r="F162" s="23">
        <v>760.2387553131597</v>
      </c>
      <c r="G162" s="23">
        <v>149.9</v>
      </c>
      <c r="H162" s="55">
        <v>113.95978942144264</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15">
        <v>4126.005616911473</v>
      </c>
      <c r="F163" s="22">
        <v>859.5845035232236</v>
      </c>
      <c r="G163" s="22">
        <v>4.8</v>
      </c>
      <c r="H163" s="55">
        <v>4.126005616911473</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17">
        <v>1951.4162328863085</v>
      </c>
      <c r="F164" s="20">
        <v>542.0600646906413</v>
      </c>
      <c r="G164" s="20">
        <v>3.6</v>
      </c>
      <c r="H164" s="55">
        <v>1.9514162328863085</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14">
        <v>1157.2282151867162</v>
      </c>
      <c r="F165" s="21">
        <v>642.9045639926201</v>
      </c>
      <c r="G165" s="21">
        <v>1.8</v>
      </c>
      <c r="H165" s="55">
        <v>1.1572282151867161</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14">
        <v>16128.015626606026</v>
      </c>
      <c r="F166" s="21">
        <v>645.120625064241</v>
      </c>
      <c r="G166" s="21">
        <v>25</v>
      </c>
      <c r="H166" s="55">
        <v>16.128015626606025</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14">
        <v>6489.784653357351</v>
      </c>
      <c r="F167" s="21">
        <v>507.01442604354304</v>
      </c>
      <c r="G167" s="21">
        <v>12.8</v>
      </c>
      <c r="H167" s="55">
        <v>6.489784653357351</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14">
        <v>13527.721571240967</v>
      </c>
      <c r="F168" s="21">
        <v>429.4514784520942</v>
      </c>
      <c r="G168" s="21">
        <v>31.5</v>
      </c>
      <c r="H168" s="55">
        <v>13.527721571240967</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10">
        <v>17264.217023473066</v>
      </c>
      <c r="F169" s="25">
        <v>894.5190167602624</v>
      </c>
      <c r="G169" s="25">
        <v>19.3</v>
      </c>
      <c r="H169" s="55">
        <v>17.264217023473066</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14">
        <v>13504.624920195783</v>
      </c>
      <c r="F170" s="21">
        <v>799.0902319642477</v>
      </c>
      <c r="G170" s="21">
        <v>16.9</v>
      </c>
      <c r="H170" s="55">
        <v>13.504624920195784</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15">
        <v>89389.20911379592</v>
      </c>
      <c r="F171" s="22">
        <v>739.3648396509175</v>
      </c>
      <c r="G171" s="22">
        <v>120.9</v>
      </c>
      <c r="H171" s="55">
        <v>89.38920911379591</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15">
        <v>4323.957995652511</v>
      </c>
      <c r="F172" s="22">
        <v>1544.2707127330398</v>
      </c>
      <c r="G172" s="22">
        <v>2.8</v>
      </c>
      <c r="H172" s="55">
        <v>4.323957995652512</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13">
        <v>4654.319211302816</v>
      </c>
      <c r="F173" s="27">
        <v>567.5999038174167</v>
      </c>
      <c r="G173" s="27">
        <v>8.2</v>
      </c>
      <c r="H173" s="55">
        <v>4.654319211302816</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14">
        <v>694.3522437877886</v>
      </c>
      <c r="F174" s="21">
        <v>991.931776839698</v>
      </c>
      <c r="G174" s="21">
        <v>0.7</v>
      </c>
      <c r="H174" s="55">
        <v>0.6943522437877886</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15">
        <v>1068.4788981125769</v>
      </c>
      <c r="F175" s="22">
        <v>763.199212937555</v>
      </c>
      <c r="G175" s="22">
        <v>1.4</v>
      </c>
      <c r="H175" s="55">
        <v>1.0684788981125768</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14">
        <v>2629.1238061446534</v>
      </c>
      <c r="F176" s="21">
        <v>657.2809515361633</v>
      </c>
      <c r="G176" s="21">
        <v>4</v>
      </c>
      <c r="H176" s="55">
        <v>2.6291238061446536</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15">
        <v>9013.033049738286</v>
      </c>
      <c r="F177" s="22">
        <v>910.4073787614429</v>
      </c>
      <c r="G177" s="22">
        <v>9.9</v>
      </c>
      <c r="H177" s="55">
        <v>9.013033049738286</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7">
        <v>289.8832371366561</v>
      </c>
      <c r="F178" s="24">
        <v>414.118910195223</v>
      </c>
      <c r="G178" s="24">
        <v>0.7</v>
      </c>
      <c r="H178" s="55">
        <v>0.2898832371366561</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17">
        <v>8452.101757930173</v>
      </c>
      <c r="F179" s="20">
        <v>1018.3255130036353</v>
      </c>
      <c r="G179" s="20">
        <v>8.3</v>
      </c>
      <c r="H179" s="55">
        <v>8.452101757930173</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15">
        <v>11386.00387844044</v>
      </c>
      <c r="F180" s="22">
        <v>1355.4766521952904</v>
      </c>
      <c r="G180" s="22">
        <v>8.4</v>
      </c>
      <c r="H180" s="55">
        <v>11.386003878440441</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15">
        <v>4875.501478713419</v>
      </c>
      <c r="F181" s="22">
        <v>738.7123452596089</v>
      </c>
      <c r="G181" s="22">
        <v>6.6</v>
      </c>
      <c r="H181" s="55">
        <v>4.875501478713419</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14">
        <v>24502.780182156992</v>
      </c>
      <c r="F182" s="21">
        <v>675.0077185167216</v>
      </c>
      <c r="G182" s="21">
        <v>36.3</v>
      </c>
      <c r="H182" s="55">
        <v>24.502780182156993</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15">
        <v>15107.163262151062</v>
      </c>
      <c r="F183" s="22">
        <v>921.1684915945771</v>
      </c>
      <c r="G183" s="22">
        <v>16.4</v>
      </c>
      <c r="H183" s="55">
        <v>15.107163262151062</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17">
        <v>7975.208413956331</v>
      </c>
      <c r="F184" s="20">
        <v>745.3465807435824</v>
      </c>
      <c r="G184" s="20">
        <v>10.7</v>
      </c>
      <c r="H184" s="55">
        <v>7.975208413956331</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14">
        <v>8271.711589376919</v>
      </c>
      <c r="F185" s="21">
        <v>695.1018142333545</v>
      </c>
      <c r="G185" s="21">
        <v>11.9</v>
      </c>
      <c r="H185" s="55">
        <v>8.271711589376919</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17">
        <v>19040.19016961443</v>
      </c>
      <c r="F186" s="20">
        <v>1442.4386492132146</v>
      </c>
      <c r="G186" s="20">
        <v>13.2</v>
      </c>
      <c r="H186" s="55">
        <v>19.04019016961443</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15">
        <v>9193.875370535974</v>
      </c>
      <c r="F187" s="22">
        <v>1107.6958277754184</v>
      </c>
      <c r="G187" s="22">
        <v>8.3</v>
      </c>
      <c r="H187" s="55">
        <v>9.193875370535974</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17">
        <v>39713.483319870065</v>
      </c>
      <c r="F188" s="20">
        <v>775.6539710912122</v>
      </c>
      <c r="G188" s="20">
        <v>51.2</v>
      </c>
      <c r="H188" s="55">
        <v>39.713483319870065</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17">
        <v>3040.345069747639</v>
      </c>
      <c r="F189" s="20">
        <v>800.0908078283261</v>
      </c>
      <c r="G189" s="20">
        <v>3.8</v>
      </c>
      <c r="H189" s="55">
        <v>3.040345069747639</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14">
        <v>82846.8284411024</v>
      </c>
      <c r="F190" s="21">
        <v>1200.6786730594551</v>
      </c>
      <c r="G190" s="21">
        <v>69</v>
      </c>
      <c r="H190" s="55">
        <v>82.8468284411024</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14">
        <v>19997.927142218276</v>
      </c>
      <c r="F191" s="21">
        <v>1080.9690347145013</v>
      </c>
      <c r="G191" s="21">
        <v>18.5</v>
      </c>
      <c r="H191" s="55">
        <v>19.997927142218277</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15">
        <v>1616.0344652659055</v>
      </c>
      <c r="F192" s="22">
        <v>1154.3103323327898</v>
      </c>
      <c r="G192" s="22">
        <v>1.4</v>
      </c>
      <c r="H192" s="55">
        <v>1.6160344652659056</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17">
        <v>7515.695440047056</v>
      </c>
      <c r="F193" s="20">
        <v>1138.741733340463</v>
      </c>
      <c r="G193" s="20">
        <v>6.6</v>
      </c>
      <c r="H193" s="55">
        <v>7.515695440047056</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15">
        <v>18201.3109673494</v>
      </c>
      <c r="F194" s="22">
        <v>1444.5484894721747</v>
      </c>
      <c r="G194" s="22">
        <v>12.6</v>
      </c>
      <c r="H194" s="55">
        <v>18.2013109673494</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15">
        <v>13642.536910869727</v>
      </c>
      <c r="F195" s="22">
        <v>1082.7410246722006</v>
      </c>
      <c r="G195" s="22">
        <v>12.6</v>
      </c>
      <c r="H195" s="55">
        <v>13.642536910869726</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15">
        <v>27327.675489317102</v>
      </c>
      <c r="F196" s="22">
        <v>2376.3196077667044</v>
      </c>
      <c r="G196" s="22">
        <v>11.5</v>
      </c>
      <c r="H196" s="55">
        <v>27.3276754893171</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15">
        <v>12674.23778760059</v>
      </c>
      <c r="F197" s="22">
        <v>2640.466205750123</v>
      </c>
      <c r="G197" s="22">
        <v>4.8</v>
      </c>
      <c r="H197" s="55">
        <v>12.67423778760059</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10">
        <v>61977.2589133115</v>
      </c>
      <c r="F198" s="25">
        <v>2702.8896168038164</v>
      </c>
      <c r="G198" s="25">
        <v>22.93</v>
      </c>
      <c r="H198" s="55">
        <v>61.9772589133115</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6">
        <v>1.408212127345806</v>
      </c>
      <c r="F199" s="30">
        <v>20.40887141080878</v>
      </c>
      <c r="G199" s="30">
        <v>0.069</v>
      </c>
      <c r="H199" s="55">
        <v>0.0014082121273458058</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7">
        <v>2.495870206489675</v>
      </c>
      <c r="F200" s="24">
        <v>138.65945591609307</v>
      </c>
      <c r="G200" s="24">
        <v>0.018</v>
      </c>
      <c r="H200" s="55">
        <v>0.002495870206489675</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11">
        <v>12282.923771308157</v>
      </c>
      <c r="F201" s="26">
        <v>544.914767370931</v>
      </c>
      <c r="G201" s="26">
        <v>22.541</v>
      </c>
      <c r="H201" s="55">
        <v>12.282923771308157</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8">
        <v>5.097184782814432</v>
      </c>
      <c r="F202" s="29">
        <v>101.94369565628864</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6">
        <v>0.023894279547870174</v>
      </c>
      <c r="F203" s="30">
        <v>23.894279547870173</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10">
        <v>14305.728286333739</v>
      </c>
      <c r="F204" s="25">
        <v>583.6690447300587</v>
      </c>
      <c r="G204" s="25">
        <v>24.51</v>
      </c>
      <c r="H204" s="55">
        <v>14.30572828633374</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7">
        <v>66.67123734221113</v>
      </c>
      <c r="F205" s="24">
        <v>766.3360614047257</v>
      </c>
      <c r="G205" s="24">
        <v>0.087</v>
      </c>
      <c r="H205" s="55">
        <v>0.06667123734221113</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15">
        <v>3872.3781769340662</v>
      </c>
      <c r="F206" s="22">
        <v>1195.547445796254</v>
      </c>
      <c r="G206" s="22">
        <v>3.239</v>
      </c>
      <c r="H206" s="55">
        <v>3.8723781769340664</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6">
        <v>0.7885112250797157</v>
      </c>
      <c r="F207" s="30">
        <v>23.894279547870173</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7">
        <v>14.047907989759656</v>
      </c>
      <c r="F208" s="24">
        <v>270.15207672614724</v>
      </c>
      <c r="G208" s="24">
        <v>0.052</v>
      </c>
      <c r="H208" s="55">
        <v>0.014047907989759656</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7">
        <v>0</v>
      </c>
      <c r="F209" s="24">
        <v>0</v>
      </c>
      <c r="G209" s="24">
        <v>0.108</v>
      </c>
      <c r="H209" s="55">
        <v>0</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6">
        <v>0.6225520680551481</v>
      </c>
      <c r="F210" s="30">
        <v>18.310354942798472</v>
      </c>
      <c r="G210" s="30">
        <v>0.034</v>
      </c>
      <c r="H210" s="55">
        <v>0.0006225520680551481</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7">
        <v>0</v>
      </c>
      <c r="F211" s="24">
        <v>0</v>
      </c>
      <c r="G211" s="24">
        <v>0.013</v>
      </c>
      <c r="H211" s="55">
        <v>0</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7">
        <v>0.3463687150837989</v>
      </c>
      <c r="F212" s="24">
        <v>173.18435754189946</v>
      </c>
      <c r="G212" s="24">
        <v>0.002</v>
      </c>
      <c r="H212" s="55">
        <v>0.0003463687150837989</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7">
        <v>3.089994020330875</v>
      </c>
      <c r="F213" s="24">
        <v>154.49970101654375</v>
      </c>
      <c r="G213" s="24">
        <v>0.02</v>
      </c>
      <c r="H213" s="55">
        <v>0.003089994020330875</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13">
        <v>1194.991107291438</v>
      </c>
      <c r="F214" s="27">
        <v>306.4079762285739</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6">
        <v>0.31231343283582086</v>
      </c>
      <c r="F215" s="30">
        <v>11.567164179104477</v>
      </c>
      <c r="G215" s="30">
        <v>0.027</v>
      </c>
      <c r="H215" s="55">
        <v>0.0003123134328358209</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12">
        <v>1055.7269450397996</v>
      </c>
      <c r="F216" s="28">
        <v>100.21138538583764</v>
      </c>
      <c r="G216" s="28">
        <v>10.535</v>
      </c>
      <c r="H216" s="55">
        <v>1.0557269450397997</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14">
        <v>19871.231175378325</v>
      </c>
      <c r="F217" s="21">
        <v>2096.121432001933</v>
      </c>
      <c r="G217" s="21">
        <v>9.48</v>
      </c>
      <c r="H217" s="55">
        <v>19.871231175378327</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11">
        <v>4401.9565449968895</v>
      </c>
      <c r="F218" s="26">
        <v>209.61697833318522</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7">
        <v>2.5291419835658324</v>
      </c>
      <c r="F219" s="24">
        <v>252.91419835658323</v>
      </c>
      <c r="G219" s="24">
        <v>0.01</v>
      </c>
      <c r="H219" s="55">
        <v>0.0025291419835658325</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15">
        <v>193.3147475673046</v>
      </c>
      <c r="F220" s="22">
        <v>708.1126284516652</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46</v>
      </c>
      <c r="C1" t="str">
        <f>CONCATENATE(Data!J3," estimated deaths in 2002")</f>
        <v>Perinatal conditions (h) estimated deaths in 2002</v>
      </c>
      <c r="H1" t="str">
        <f>CONCATENATE("total ",TEXT(Data!E4/1000,"0")," thousand")</f>
        <v>total 2465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Afghanistan</v>
      </c>
      <c r="L5" s="51">
        <f aca="true" t="shared" si="1" ref="L5:L14">INDEX(H$47:H$246,MATCH(N5,F$47:F$246,FALSE))</f>
        <v>2702.8896168038164</v>
      </c>
      <c r="N5" s="1">
        <v>200</v>
      </c>
    </row>
    <row r="6" spans="10:14" ht="12.75">
      <c r="J6">
        <f aca="true" t="shared" si="2" ref="J6:J14">RANK(L6,H$47:H$246)</f>
        <v>2</v>
      </c>
      <c r="K6" s="5" t="str">
        <f t="shared" si="0"/>
        <v>Sierra Leone</v>
      </c>
      <c r="L6" s="51">
        <f t="shared" si="1"/>
        <v>2640.466205750123</v>
      </c>
      <c r="N6" s="1">
        <f>N5-1</f>
        <v>199</v>
      </c>
    </row>
    <row r="7" spans="10:14" ht="12.75">
      <c r="J7">
        <f t="shared" si="2"/>
        <v>3</v>
      </c>
      <c r="K7" s="5" t="str">
        <f t="shared" si="0"/>
        <v>Niger</v>
      </c>
      <c r="L7" s="51">
        <f t="shared" si="1"/>
        <v>2376.3196077667044</v>
      </c>
      <c r="N7" s="1">
        <f aca="true" t="shared" si="3" ref="N7:N14">N6-1</f>
        <v>198</v>
      </c>
    </row>
    <row r="8" spans="10:14" ht="12.75">
      <c r="J8">
        <f>RANK(L8,H$47:H$246)</f>
        <v>4</v>
      </c>
      <c r="K8" s="5" t="str">
        <f t="shared" si="0"/>
        <v>Somalia</v>
      </c>
      <c r="L8" s="51">
        <f t="shared" si="1"/>
        <v>2096.121432001933</v>
      </c>
      <c r="N8" s="1">
        <f t="shared" si="3"/>
        <v>197</v>
      </c>
    </row>
    <row r="9" spans="10:14" ht="12.75">
      <c r="J9">
        <f t="shared" si="2"/>
        <v>5</v>
      </c>
      <c r="K9" s="5" t="str">
        <f t="shared" si="0"/>
        <v>Lao People's D Republic</v>
      </c>
      <c r="L9" s="51">
        <f t="shared" si="1"/>
        <v>1678.8869932972257</v>
      </c>
      <c r="N9" s="1">
        <f t="shared" si="3"/>
        <v>196</v>
      </c>
    </row>
    <row r="10" spans="10:14" ht="12.75">
      <c r="J10">
        <f t="shared" si="2"/>
        <v>6</v>
      </c>
      <c r="K10" s="5" t="str">
        <f t="shared" si="0"/>
        <v>Mauritania</v>
      </c>
      <c r="L10" s="51">
        <f t="shared" si="1"/>
        <v>1544.2707127330398</v>
      </c>
      <c r="N10" s="1">
        <f t="shared" si="3"/>
        <v>195</v>
      </c>
    </row>
    <row r="11" spans="10:14" ht="12.75">
      <c r="J11">
        <f t="shared" si="2"/>
        <v>7</v>
      </c>
      <c r="K11" s="5" t="str">
        <f t="shared" si="0"/>
        <v>Mali</v>
      </c>
      <c r="L11" s="51">
        <f t="shared" si="1"/>
        <v>1444.5484894721747</v>
      </c>
      <c r="N11" s="1">
        <f t="shared" si="3"/>
        <v>194</v>
      </c>
    </row>
    <row r="12" spans="10:14" ht="12.75">
      <c r="J12">
        <f t="shared" si="2"/>
        <v>8</v>
      </c>
      <c r="K12" s="5" t="str">
        <f t="shared" si="0"/>
        <v>Angola</v>
      </c>
      <c r="L12" s="51">
        <f t="shared" si="1"/>
        <v>1442.4386492132146</v>
      </c>
      <c r="N12" s="1">
        <f t="shared" si="3"/>
        <v>193</v>
      </c>
    </row>
    <row r="13" spans="10:14" ht="12.75">
      <c r="J13">
        <f t="shared" si="2"/>
        <v>9</v>
      </c>
      <c r="K13" s="5" t="str">
        <f t="shared" si="0"/>
        <v>Bhutan</v>
      </c>
      <c r="L13" s="51">
        <f t="shared" si="1"/>
        <v>1379.2007641426433</v>
      </c>
      <c r="N13" s="1">
        <f t="shared" si="3"/>
        <v>192</v>
      </c>
    </row>
    <row r="14" spans="10:14" ht="12.75">
      <c r="J14">
        <f t="shared" si="2"/>
        <v>10</v>
      </c>
      <c r="K14" s="5" t="str">
        <f t="shared" si="0"/>
        <v>Guinea</v>
      </c>
      <c r="L14" s="51">
        <f t="shared" si="1"/>
        <v>1355.4766521952904</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Slovenia</v>
      </c>
      <c r="L23" s="144">
        <f>INDEX(H$47:H$246,MATCH(N23,F$47:F$246,FALSE))</f>
        <v>18.051636242051433</v>
      </c>
      <c r="N23" s="1">
        <v>10</v>
      </c>
    </row>
    <row r="24" spans="10:14" ht="12.75">
      <c r="J24">
        <f aca="true" t="shared" si="5" ref="J24:J32">RANK(L24,H$47:H$246)</f>
        <v>192</v>
      </c>
      <c r="K24" s="5" t="str">
        <f t="shared" si="4"/>
        <v>Czech Republic</v>
      </c>
      <c r="L24" s="144">
        <f aca="true" t="shared" si="6" ref="L24:L32">INDEX(H$47:H$246,MATCH(N24,F$47:F$246,FALSE))</f>
        <v>15.83655175981315</v>
      </c>
      <c r="N24" s="1">
        <f>N23-1</f>
        <v>9</v>
      </c>
    </row>
    <row r="25" spans="10:14" ht="12.75">
      <c r="J25">
        <f t="shared" si="5"/>
        <v>193</v>
      </c>
      <c r="K25" s="5" t="str">
        <f t="shared" si="4"/>
        <v>Finland</v>
      </c>
      <c r="L25" s="144">
        <f t="shared" si="6"/>
        <v>14.200826520538627</v>
      </c>
      <c r="N25" s="1">
        <f aca="true" t="shared" si="7" ref="N25:N32">N24-1</f>
        <v>8</v>
      </c>
    </row>
    <row r="26" spans="10:14" ht="12.75">
      <c r="J26">
        <f t="shared" si="5"/>
        <v>194</v>
      </c>
      <c r="K26" s="5" t="str">
        <f t="shared" si="4"/>
        <v>Sweden</v>
      </c>
      <c r="L26" s="144">
        <f t="shared" si="6"/>
        <v>11.88760393358941</v>
      </c>
      <c r="N26" s="1">
        <f t="shared" si="7"/>
        <v>7</v>
      </c>
    </row>
    <row r="27" spans="10:14" ht="12.75">
      <c r="J27">
        <f t="shared" si="5"/>
        <v>195</v>
      </c>
      <c r="K27" s="5" t="str">
        <f t="shared" si="4"/>
        <v>San Marino</v>
      </c>
      <c r="L27" s="144">
        <f t="shared" si="6"/>
        <v>11.567164179104477</v>
      </c>
      <c r="N27" s="1">
        <f t="shared" si="7"/>
        <v>6</v>
      </c>
    </row>
    <row r="28" spans="10:14" ht="12.75">
      <c r="J28">
        <f t="shared" si="5"/>
        <v>196</v>
      </c>
      <c r="K28" s="5" t="str">
        <f t="shared" si="4"/>
        <v>Singapore</v>
      </c>
      <c r="L28" s="144">
        <f t="shared" si="6"/>
        <v>5.042391448036024</v>
      </c>
      <c r="N28" s="1">
        <f t="shared" si="7"/>
        <v>5</v>
      </c>
    </row>
    <row r="29" spans="10:14" ht="12.75">
      <c r="J29">
        <f t="shared" si="5"/>
        <v>197</v>
      </c>
      <c r="K29" s="5" t="str">
        <f t="shared" si="4"/>
        <v>Japan</v>
      </c>
      <c r="L29" s="144">
        <f t="shared" si="6"/>
        <v>2.3679854343037516</v>
      </c>
      <c r="N29" s="1">
        <f t="shared" si="7"/>
        <v>4</v>
      </c>
    </row>
    <row r="30" spans="10:14" ht="12.75">
      <c r="J30">
        <f t="shared" si="5"/>
        <v>198</v>
      </c>
      <c r="K30" s="5" t="str">
        <f t="shared" si="4"/>
        <v>Nauru</v>
      </c>
      <c r="L30" s="144">
        <f t="shared" si="6"/>
        <v>0</v>
      </c>
      <c r="N30" s="1">
        <f t="shared" si="7"/>
        <v>3</v>
      </c>
    </row>
    <row r="31" spans="10:14" ht="12.75">
      <c r="J31">
        <f t="shared" si="5"/>
        <v>198</v>
      </c>
      <c r="K31" s="5" t="str">
        <f t="shared" si="4"/>
        <v>Micronesia (F States of)</v>
      </c>
      <c r="L31" s="144">
        <f t="shared" si="6"/>
        <v>0</v>
      </c>
      <c r="N31" s="1">
        <f t="shared" si="7"/>
        <v>2</v>
      </c>
    </row>
    <row r="32" spans="10:14" ht="12.75">
      <c r="J32">
        <f t="shared" si="5"/>
        <v>198</v>
      </c>
      <c r="K32" s="5" t="str">
        <f t="shared" si="4"/>
        <v>Sao Tome and Principe</v>
      </c>
      <c r="L32" s="144">
        <f t="shared" si="6"/>
        <v>0</v>
      </c>
      <c r="N32" s="1">
        <f t="shared" si="7"/>
        <v>1</v>
      </c>
    </row>
    <row r="34" spans="5:12" ht="12.75">
      <c r="E34" s="48"/>
      <c r="J34" s="147" t="s">
        <v>479</v>
      </c>
      <c r="K34" s="146"/>
      <c r="L34" s="146"/>
    </row>
    <row r="42" spans="8:9" ht="12.75">
      <c r="H42" s="46" t="s">
        <v>431</v>
      </c>
      <c r="I42" s="46" t="s">
        <v>430</v>
      </c>
    </row>
    <row r="43" spans="8:9" ht="12.75">
      <c r="H43" s="1">
        <f>MAX(H47:H246)</f>
        <v>2702.8896168038164</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209.41114499115798</v>
      </c>
      <c r="C47" s="1">
        <f>IF(F47=1,I47/2,I47/2+VLOOKUP(F47-1,F$47:I$246,4,FALSE)/2+VLOOKUP(F47-1,F$47:G$246,2,FALSE))</f>
        <v>2299.46</v>
      </c>
      <c r="D47" s="1">
        <f>C47+J47</f>
        <v>2946.91</v>
      </c>
      <c r="E47" s="1">
        <f>1000*(INT(1000*H47)+I47/I$248)+M47</f>
        <v>209411301.44707608</v>
      </c>
      <c r="F47" s="1">
        <f aca="true" t="shared" si="8" ref="F47:F78">RANK(E47,E$47:E$246,1)</f>
        <v>99</v>
      </c>
      <c r="G47" s="3">
        <f aca="true" t="shared" si="9" ref="G47:G78">C47</f>
        <v>2299.46</v>
      </c>
      <c r="H47" s="1">
        <f>INDEX(Data!F$21:F$220,Graph!M47)</f>
        <v>209.41114499115798</v>
      </c>
      <c r="I47" s="1">
        <f>INDEX(Data!G$21:G$220,Graph!M47)</f>
        <v>1294.9</v>
      </c>
      <c r="J47">
        <f>I47/2</f>
        <v>647.45</v>
      </c>
      <c r="K47" s="1">
        <f>IF(F47=200,0,B47-VLOOKUP(F47+1,F$47:H$246,3,FALSE))</f>
        <v>-0.20583334202723336</v>
      </c>
      <c r="L47">
        <v>7</v>
      </c>
      <c r="M47">
        <v>94</v>
      </c>
    </row>
    <row r="48" spans="1:13" ht="12.75">
      <c r="A48" s="1" t="str">
        <f>INDEX(Data!B$21:B$220,Graph!M48)</f>
        <v>India</v>
      </c>
      <c r="B48" s="1">
        <f aca="true" t="shared" si="10" ref="B48:B111">H48</f>
        <v>726.104330427326</v>
      </c>
      <c r="C48" s="1">
        <f aca="true" t="shared" si="11" ref="C48:C111">IF(F48=1,I48/2,I48/2+VLOOKUP(F48-1,F$47:I$246,4,FALSE)/2+VLOOKUP(F48-1,F$47:G$246,2,FALSE))</f>
        <v>4953.788</v>
      </c>
      <c r="D48" s="1">
        <f aca="true" t="shared" si="12" ref="D48:D111">C48+J48</f>
        <v>5478.538</v>
      </c>
      <c r="E48" s="1">
        <f aca="true" t="shared" si="13" ref="E48:E111">1000*(INT(1000*H48)+I48/I$248)+M48</f>
        <v>726104295.1332198</v>
      </c>
      <c r="F48" s="1">
        <f t="shared" si="8"/>
        <v>161</v>
      </c>
      <c r="G48" s="3">
        <f t="shared" si="9"/>
        <v>4953.788</v>
      </c>
      <c r="H48" s="1">
        <f>INDEX(Data!F$21:F$220,Graph!M48)</f>
        <v>726.104330427326</v>
      </c>
      <c r="I48" s="1">
        <f>INDEX(Data!G$21:G$220,Graph!M48)</f>
        <v>1049.5</v>
      </c>
      <c r="J48">
        <f aca="true" t="shared" si="14" ref="J48:J111">I48/2</f>
        <v>524.75</v>
      </c>
      <c r="K48" s="1">
        <f aca="true" t="shared" si="15" ref="K48:K111">IF(F48=200,0,B48-VLOOKUP(F48+1,F$47:H$246,3,FALSE))</f>
        <v>-12.608014832282947</v>
      </c>
      <c r="L48">
        <v>4</v>
      </c>
      <c r="M48">
        <v>127</v>
      </c>
    </row>
    <row r="49" spans="1:13" ht="12.75">
      <c r="A49" s="1" t="str">
        <f>INDEX(Data!B$21:B$220,Graph!M49)</f>
        <v>United States</v>
      </c>
      <c r="B49" s="1">
        <f t="shared" si="10"/>
        <v>54.562859338938324</v>
      </c>
      <c r="C49" s="1">
        <f t="shared" si="11"/>
        <v>930.585</v>
      </c>
      <c r="D49" s="1">
        <f t="shared" si="12"/>
        <v>1076.085</v>
      </c>
      <c r="E49" s="1">
        <f t="shared" si="13"/>
        <v>54562054.61912051</v>
      </c>
      <c r="F49" s="1">
        <f t="shared" si="8"/>
        <v>49</v>
      </c>
      <c r="G49" s="3">
        <f t="shared" si="9"/>
        <v>930.585</v>
      </c>
      <c r="H49" s="1">
        <f>INDEX(Data!F$21:F$220,Graph!M49)</f>
        <v>54.562859338938324</v>
      </c>
      <c r="I49" s="1">
        <f>INDEX(Data!G$21:G$220,Graph!M49)</f>
        <v>291</v>
      </c>
      <c r="J49">
        <f t="shared" si="14"/>
        <v>145.5</v>
      </c>
      <c r="K49" s="1">
        <f t="shared" si="15"/>
        <v>-2.795125899676684</v>
      </c>
      <c r="L49">
        <v>10</v>
      </c>
      <c r="M49">
        <v>8</v>
      </c>
    </row>
    <row r="50" spans="1:13" ht="12.75">
      <c r="A50" s="1" t="str">
        <f>INDEX(Data!B$21:B$220,Graph!M50)</f>
        <v>Indonesia</v>
      </c>
      <c r="B50" s="1">
        <f t="shared" si="10"/>
        <v>337.3785987458274</v>
      </c>
      <c r="C50" s="1">
        <f t="shared" si="11"/>
        <v>3648.7639999999997</v>
      </c>
      <c r="D50" s="1">
        <f t="shared" si="12"/>
        <v>3757.314</v>
      </c>
      <c r="E50" s="1">
        <f t="shared" si="13"/>
        <v>337378145.7801067</v>
      </c>
      <c r="F50" s="1">
        <f t="shared" si="8"/>
        <v>123</v>
      </c>
      <c r="G50" s="3">
        <f t="shared" si="9"/>
        <v>3648.7639999999997</v>
      </c>
      <c r="H50" s="1">
        <f>INDEX(Data!F$21:F$220,Graph!M50)</f>
        <v>337.3785987458274</v>
      </c>
      <c r="I50" s="1">
        <f>INDEX(Data!G$21:G$220,Graph!M50)</f>
        <v>217.1</v>
      </c>
      <c r="J50">
        <f t="shared" si="14"/>
        <v>108.55</v>
      </c>
      <c r="K50" s="1">
        <f t="shared" si="15"/>
        <v>-1.6943099382494324</v>
      </c>
      <c r="L50">
        <v>5</v>
      </c>
      <c r="M50">
        <v>111</v>
      </c>
    </row>
    <row r="51" spans="1:13" ht="12.75">
      <c r="A51" s="1" t="str">
        <f>INDEX(Data!B$21:B$220,Graph!M51)</f>
        <v>Brazil</v>
      </c>
      <c r="B51" s="1">
        <f t="shared" si="10"/>
        <v>402.23707046459924</v>
      </c>
      <c r="C51" s="1">
        <f t="shared" si="11"/>
        <v>3931.263999999999</v>
      </c>
      <c r="D51" s="1">
        <f t="shared" si="12"/>
        <v>4019.4139999999993</v>
      </c>
      <c r="E51" s="1">
        <f t="shared" si="13"/>
        <v>402237100.2438177</v>
      </c>
      <c r="F51" s="1">
        <f t="shared" si="8"/>
        <v>130</v>
      </c>
      <c r="G51" s="3">
        <f t="shared" si="9"/>
        <v>3931.263999999999</v>
      </c>
      <c r="H51" s="1">
        <f>INDEX(Data!F$21:F$220,Graph!M51)</f>
        <v>402.23707046459924</v>
      </c>
      <c r="I51" s="1">
        <f>INDEX(Data!G$21:G$220,Graph!M51)</f>
        <v>176.3</v>
      </c>
      <c r="J51">
        <f t="shared" si="14"/>
        <v>88.15</v>
      </c>
      <c r="K51" s="1">
        <f t="shared" si="15"/>
        <v>-9.108949773403936</v>
      </c>
      <c r="L51">
        <v>8</v>
      </c>
      <c r="M51">
        <v>72</v>
      </c>
    </row>
    <row r="52" spans="1:13" ht="12.75">
      <c r="A52" s="1" t="str">
        <f>INDEX(Data!B$21:B$220,Graph!M52)</f>
        <v>Pakistan</v>
      </c>
      <c r="B52" s="1">
        <f t="shared" si="10"/>
        <v>760.2387553131597</v>
      </c>
      <c r="C52" s="1">
        <f t="shared" si="11"/>
        <v>5756.288</v>
      </c>
      <c r="D52" s="1">
        <f t="shared" si="12"/>
        <v>5831.237999999999</v>
      </c>
      <c r="E52" s="1">
        <f t="shared" si="13"/>
        <v>760238166.0144542</v>
      </c>
      <c r="F52" s="1">
        <f t="shared" si="8"/>
        <v>167</v>
      </c>
      <c r="G52" s="3">
        <f t="shared" si="9"/>
        <v>5756.288</v>
      </c>
      <c r="H52" s="1">
        <f>INDEX(Data!F$21:F$220,Graph!M52)</f>
        <v>760.2387553131597</v>
      </c>
      <c r="I52" s="1">
        <f>INDEX(Data!G$21:G$220,Graph!M52)</f>
        <v>149.9</v>
      </c>
      <c r="J52">
        <f t="shared" si="14"/>
        <v>74.95</v>
      </c>
      <c r="K52" s="1">
        <f t="shared" si="15"/>
        <v>-2.9604576243953034</v>
      </c>
      <c r="L52">
        <v>4</v>
      </c>
      <c r="M52">
        <v>142</v>
      </c>
    </row>
    <row r="53" spans="1:13" ht="12.75">
      <c r="A53" s="1" t="str">
        <f>INDEX(Data!B$21:B$220,Graph!M53)</f>
        <v>Russian Federation</v>
      </c>
      <c r="B53" s="1">
        <f t="shared" si="10"/>
        <v>66.61264866575607</v>
      </c>
      <c r="C53" s="1">
        <f t="shared" si="11"/>
        <v>1158.8350000000003</v>
      </c>
      <c r="D53" s="1">
        <f t="shared" si="12"/>
        <v>1230.8850000000002</v>
      </c>
      <c r="E53" s="1">
        <f t="shared" si="13"/>
        <v>66612080.08527582</v>
      </c>
      <c r="F53" s="1">
        <f t="shared" si="8"/>
        <v>54</v>
      </c>
      <c r="G53" s="3">
        <f t="shared" si="9"/>
        <v>1158.8350000000003</v>
      </c>
      <c r="H53" s="1">
        <f>INDEX(Data!F$21:F$220,Graph!M53)</f>
        <v>66.61264866575607</v>
      </c>
      <c r="I53" s="1">
        <f>INDEX(Data!G$21:G$220,Graph!M53)</f>
        <v>144.1</v>
      </c>
      <c r="J53">
        <f t="shared" si="14"/>
        <v>72.05</v>
      </c>
      <c r="K53" s="1">
        <f t="shared" si="15"/>
        <v>-7.0399745297124525</v>
      </c>
      <c r="L53">
        <v>6</v>
      </c>
      <c r="M53">
        <v>57</v>
      </c>
    </row>
    <row r="54" spans="1:13" ht="12.75">
      <c r="A54" s="1" t="str">
        <f>INDEX(Data!B$21:B$220,Graph!M54)</f>
        <v>Bangladesh</v>
      </c>
      <c r="B54" s="1">
        <f t="shared" si="10"/>
        <v>626.7603792543556</v>
      </c>
      <c r="C54" s="1">
        <f t="shared" si="11"/>
        <v>4269.264999999999</v>
      </c>
      <c r="D54" s="1">
        <f t="shared" si="12"/>
        <v>4341.164999999999</v>
      </c>
      <c r="E54" s="1">
        <f t="shared" si="13"/>
        <v>626760161.0372149</v>
      </c>
      <c r="F54" s="1">
        <f t="shared" si="8"/>
        <v>153</v>
      </c>
      <c r="G54" s="3">
        <f t="shared" si="9"/>
        <v>4269.264999999999</v>
      </c>
      <c r="H54" s="1">
        <f>INDEX(Data!F$21:F$220,Graph!M54)</f>
        <v>626.7603792543556</v>
      </c>
      <c r="I54" s="1">
        <f>INDEX(Data!G$21:G$220,Graph!M54)</f>
        <v>143.8</v>
      </c>
      <c r="J54">
        <f t="shared" si="14"/>
        <v>71.9</v>
      </c>
      <c r="K54" s="1">
        <f t="shared" si="15"/>
        <v>-16.14418473826447</v>
      </c>
      <c r="L54">
        <v>4</v>
      </c>
      <c r="M54">
        <v>138</v>
      </c>
    </row>
    <row r="55" spans="1:13" ht="12.75">
      <c r="A55" s="1" t="str">
        <f>INDEX(Data!B$21:B$220,Graph!M55)</f>
        <v>Japan</v>
      </c>
      <c r="B55" s="1">
        <f t="shared" si="10"/>
        <v>2.3679854343037516</v>
      </c>
      <c r="C55" s="1">
        <f t="shared" si="11"/>
        <v>64.071</v>
      </c>
      <c r="D55" s="1">
        <f t="shared" si="12"/>
        <v>127.821</v>
      </c>
      <c r="E55" s="1">
        <f t="shared" si="13"/>
        <v>2367029.4259033133</v>
      </c>
      <c r="F55" s="1">
        <f t="shared" si="8"/>
        <v>4</v>
      </c>
      <c r="G55" s="3">
        <f t="shared" si="9"/>
        <v>64.071</v>
      </c>
      <c r="H55" s="1">
        <f>INDEX(Data!F$21:F$220,Graph!M55)</f>
        <v>2.3679854343037516</v>
      </c>
      <c r="I55" s="1">
        <f>INDEX(Data!G$21:G$220,Graph!M55)</f>
        <v>127.5</v>
      </c>
      <c r="J55">
        <f t="shared" si="14"/>
        <v>63.75</v>
      </c>
      <c r="K55" s="1">
        <f t="shared" si="15"/>
        <v>-2.674406013732272</v>
      </c>
      <c r="L55">
        <v>12</v>
      </c>
      <c r="M55">
        <v>9</v>
      </c>
    </row>
    <row r="56" spans="1:13" ht="12.75">
      <c r="A56" s="1" t="str">
        <f>INDEX(Data!B$21:B$220,Graph!M56)</f>
        <v>Nigeria</v>
      </c>
      <c r="B56" s="1">
        <f t="shared" si="10"/>
        <v>739.3648396509175</v>
      </c>
      <c r="C56" s="1">
        <f t="shared" si="11"/>
        <v>5545.588</v>
      </c>
      <c r="D56" s="1">
        <f t="shared" si="12"/>
        <v>5606.038</v>
      </c>
      <c r="E56" s="1">
        <f t="shared" si="13"/>
        <v>739364170.3685623</v>
      </c>
      <c r="F56" s="1">
        <f t="shared" si="8"/>
        <v>163</v>
      </c>
      <c r="G56" s="3">
        <f t="shared" si="9"/>
        <v>5545.588</v>
      </c>
      <c r="H56" s="1">
        <f>INDEX(Data!F$21:F$220,Graph!M56)</f>
        <v>739.3648396509175</v>
      </c>
      <c r="I56" s="1">
        <f>INDEX(Data!G$21:G$220,Graph!M56)</f>
        <v>120.9</v>
      </c>
      <c r="J56">
        <f t="shared" si="14"/>
        <v>60.45</v>
      </c>
      <c r="K56" s="1">
        <f t="shared" si="15"/>
        <v>-5.981741092664947</v>
      </c>
      <c r="L56">
        <v>3</v>
      </c>
      <c r="M56">
        <v>151</v>
      </c>
    </row>
    <row r="57" spans="1:13" ht="12.75">
      <c r="A57" s="1" t="str">
        <f>INDEX(Data!B$21:B$220,Graph!M57)</f>
        <v>Mexico</v>
      </c>
      <c r="B57" s="1">
        <f t="shared" si="10"/>
        <v>260.091109694503</v>
      </c>
      <c r="C57" s="1">
        <f t="shared" si="11"/>
        <v>3192.4619999999995</v>
      </c>
      <c r="D57" s="1">
        <f t="shared" si="12"/>
        <v>3243.4619999999995</v>
      </c>
      <c r="E57" s="1">
        <f t="shared" si="13"/>
        <v>260091069.34072265</v>
      </c>
      <c r="F57" s="1">
        <f t="shared" si="8"/>
        <v>115</v>
      </c>
      <c r="G57" s="3">
        <f t="shared" si="9"/>
        <v>3192.4619999999995</v>
      </c>
      <c r="H57" s="1">
        <f>INDEX(Data!F$21:F$220,Graph!M57)</f>
        <v>260.091109694503</v>
      </c>
      <c r="I57" s="1">
        <f>INDEX(Data!G$21:G$220,Graph!M57)</f>
        <v>102</v>
      </c>
      <c r="J57">
        <f t="shared" si="14"/>
        <v>51</v>
      </c>
      <c r="K57" s="1">
        <f t="shared" si="15"/>
        <v>-4.350077012026304</v>
      </c>
      <c r="L57">
        <v>10</v>
      </c>
      <c r="M57">
        <v>53</v>
      </c>
    </row>
    <row r="58" spans="1:13" ht="12.75">
      <c r="A58" s="1" t="str">
        <f>INDEX(Data!B$21:B$220,Graph!M58)</f>
        <v>Germany</v>
      </c>
      <c r="B58" s="1">
        <f t="shared" si="10"/>
        <v>19.611885834042855</v>
      </c>
      <c r="C58" s="1">
        <f t="shared" si="11"/>
        <v>258.082</v>
      </c>
      <c r="D58" s="1">
        <f t="shared" si="12"/>
        <v>299.282</v>
      </c>
      <c r="E58" s="1">
        <f t="shared" si="13"/>
        <v>19611032.20074065</v>
      </c>
      <c r="F58" s="1">
        <f t="shared" si="8"/>
        <v>15</v>
      </c>
      <c r="G58" s="3">
        <f t="shared" si="9"/>
        <v>258.082</v>
      </c>
      <c r="H58" s="1">
        <f>INDEX(Data!F$21:F$220,Graph!M58)</f>
        <v>19.611885834042855</v>
      </c>
      <c r="I58" s="1">
        <f>INDEX(Data!G$21:G$220,Graph!M58)</f>
        <v>82.4</v>
      </c>
      <c r="J58">
        <f t="shared" si="14"/>
        <v>41.2</v>
      </c>
      <c r="K58" s="1">
        <f t="shared" si="15"/>
        <v>-0.08895028912115421</v>
      </c>
      <c r="L58">
        <v>11</v>
      </c>
      <c r="M58">
        <v>19</v>
      </c>
    </row>
    <row r="59" spans="1:13" ht="12.75">
      <c r="A59" s="1" t="str">
        <f>INDEX(Data!B$21:B$220,Graph!M59)</f>
        <v>Viet Nam</v>
      </c>
      <c r="B59" s="1">
        <f t="shared" si="10"/>
        <v>235.51945166689686</v>
      </c>
      <c r="C59" s="1">
        <f t="shared" si="11"/>
        <v>3041.0019999999995</v>
      </c>
      <c r="D59" s="1">
        <f t="shared" si="12"/>
        <v>3081.1519999999996</v>
      </c>
      <c r="E59" s="1">
        <f t="shared" si="13"/>
        <v>235519124.86431402</v>
      </c>
      <c r="F59" s="1">
        <f t="shared" si="8"/>
        <v>107</v>
      </c>
      <c r="G59" s="3">
        <f t="shared" si="9"/>
        <v>3041.0019999999995</v>
      </c>
      <c r="H59" s="1">
        <f>INDEX(Data!F$21:F$220,Graph!M59)</f>
        <v>235.51945166689686</v>
      </c>
      <c r="I59" s="1">
        <f>INDEX(Data!G$21:G$220,Graph!M59)</f>
        <v>80.3</v>
      </c>
      <c r="J59">
        <f t="shared" si="14"/>
        <v>40.15</v>
      </c>
      <c r="K59" s="1">
        <f t="shared" si="15"/>
        <v>-1.197826412686453</v>
      </c>
      <c r="L59">
        <v>5</v>
      </c>
      <c r="M59">
        <v>112</v>
      </c>
    </row>
    <row r="60" spans="1:13" ht="12.75">
      <c r="A60" s="1" t="str">
        <f>INDEX(Data!B$21:B$220,Graph!M60)</f>
        <v>Philippines</v>
      </c>
      <c r="B60" s="1">
        <f t="shared" si="10"/>
        <v>322.52208984371765</v>
      </c>
      <c r="C60" s="1">
        <f t="shared" si="11"/>
        <v>3500.9139999999998</v>
      </c>
      <c r="D60" s="1">
        <f t="shared" si="12"/>
        <v>3540.214</v>
      </c>
      <c r="E60" s="1">
        <f t="shared" si="13"/>
        <v>322522095.59196866</v>
      </c>
      <c r="F60" s="1">
        <f t="shared" si="8"/>
        <v>122</v>
      </c>
      <c r="G60" s="3">
        <f t="shared" si="9"/>
        <v>3500.9139999999998</v>
      </c>
      <c r="H60" s="1">
        <f>INDEX(Data!F$21:F$220,Graph!M60)</f>
        <v>322.52208984371765</v>
      </c>
      <c r="I60" s="1">
        <f>INDEX(Data!G$21:G$220,Graph!M60)</f>
        <v>78.6</v>
      </c>
      <c r="J60">
        <f t="shared" si="14"/>
        <v>39.3</v>
      </c>
      <c r="K60" s="1">
        <f t="shared" si="15"/>
        <v>-14.856508902109738</v>
      </c>
      <c r="L60">
        <v>5</v>
      </c>
      <c r="M60">
        <v>83</v>
      </c>
    </row>
    <row r="61" spans="1:13" ht="12.75">
      <c r="A61" s="1" t="str">
        <f>INDEX(Data!B$21:B$220,Graph!M61)</f>
        <v>Egypt</v>
      </c>
      <c r="B61" s="1">
        <f t="shared" si="10"/>
        <v>270.08338556188636</v>
      </c>
      <c r="C61" s="1">
        <f t="shared" si="11"/>
        <v>3346.812</v>
      </c>
      <c r="D61" s="1">
        <f t="shared" si="12"/>
        <v>3382.062</v>
      </c>
      <c r="E61" s="1">
        <f t="shared" si="13"/>
        <v>270083131.294323</v>
      </c>
      <c r="F61" s="1">
        <f t="shared" si="8"/>
        <v>117</v>
      </c>
      <c r="G61" s="3">
        <f t="shared" si="9"/>
        <v>3346.812</v>
      </c>
      <c r="H61" s="1">
        <f>INDEX(Data!F$21:F$220,Graph!M61)</f>
        <v>270.08338556188636</v>
      </c>
      <c r="I61" s="1">
        <f>INDEX(Data!G$21:G$220,Graph!M61)</f>
        <v>70.5</v>
      </c>
      <c r="J61">
        <f t="shared" si="14"/>
        <v>35.25</v>
      </c>
      <c r="K61" s="1">
        <f t="shared" si="15"/>
        <v>-0.0686911642608834</v>
      </c>
      <c r="L61">
        <v>3</v>
      </c>
      <c r="M61">
        <v>120</v>
      </c>
    </row>
    <row r="62" spans="1:13" ht="12.75">
      <c r="A62" s="1" t="str">
        <f>INDEX(Data!B$21:B$220,Graph!M62)</f>
        <v>Turkey</v>
      </c>
      <c r="B62" s="1">
        <f t="shared" si="10"/>
        <v>277.4944630376655</v>
      </c>
      <c r="C62" s="1">
        <f t="shared" si="11"/>
        <v>3417.2639999999997</v>
      </c>
      <c r="D62" s="1">
        <f t="shared" si="12"/>
        <v>3452.4139999999998</v>
      </c>
      <c r="E62" s="1">
        <f t="shared" si="13"/>
        <v>277494099.2622824</v>
      </c>
      <c r="F62" s="1">
        <f t="shared" si="8"/>
        <v>119</v>
      </c>
      <c r="G62" s="3">
        <f t="shared" si="9"/>
        <v>3417.2639999999997</v>
      </c>
      <c r="H62" s="1">
        <f>INDEX(Data!F$21:F$220,Graph!M62)</f>
        <v>277.4944630376655</v>
      </c>
      <c r="I62" s="1">
        <f>INDEX(Data!G$21:G$220,Graph!M62)</f>
        <v>70.3</v>
      </c>
      <c r="J62">
        <f t="shared" si="14"/>
        <v>35.15</v>
      </c>
      <c r="K62" s="1">
        <f t="shared" si="15"/>
        <v>-1.9149889913239235</v>
      </c>
      <c r="L62">
        <v>9</v>
      </c>
      <c r="M62">
        <v>88</v>
      </c>
    </row>
    <row r="63" spans="1:13" ht="12.75">
      <c r="A63" s="1" t="str">
        <f>INDEX(Data!B$21:B$220,Graph!M63)</f>
        <v>Ethiopia</v>
      </c>
      <c r="B63" s="1">
        <f t="shared" si="10"/>
        <v>1200.6786730594551</v>
      </c>
      <c r="C63" s="1">
        <f t="shared" si="11"/>
        <v>6114.163999999997</v>
      </c>
      <c r="D63" s="1">
        <f t="shared" si="12"/>
        <v>6148.663999999997</v>
      </c>
      <c r="E63" s="1">
        <f t="shared" si="13"/>
        <v>1200678181.0540183</v>
      </c>
      <c r="F63" s="1">
        <f t="shared" si="8"/>
        <v>190</v>
      </c>
      <c r="G63" s="3">
        <f t="shared" si="9"/>
        <v>6114.163999999997</v>
      </c>
      <c r="H63" s="1">
        <f>INDEX(Data!F$21:F$220,Graph!M63)</f>
        <v>1200.6786730594551</v>
      </c>
      <c r="I63" s="1">
        <f>INDEX(Data!G$21:G$220,Graph!M63)</f>
        <v>69</v>
      </c>
      <c r="J63">
        <f t="shared" si="14"/>
        <v>34.5</v>
      </c>
      <c r="K63" s="1">
        <f t="shared" si="15"/>
        <v>-154.79797913583525</v>
      </c>
      <c r="L63">
        <v>2</v>
      </c>
      <c r="M63">
        <v>170</v>
      </c>
    </row>
    <row r="64" spans="1:13" ht="12.75">
      <c r="A64" s="1" t="str">
        <f>INDEX(Data!B$21:B$220,Graph!M64)</f>
        <v>Iran (Islamic Republic of)</v>
      </c>
      <c r="B64" s="1">
        <f t="shared" si="10"/>
        <v>264.4411867065293</v>
      </c>
      <c r="C64" s="1">
        <f t="shared" si="11"/>
        <v>3277.5119999999997</v>
      </c>
      <c r="D64" s="1">
        <f t="shared" si="12"/>
        <v>3311.562</v>
      </c>
      <c r="E64" s="1">
        <f t="shared" si="13"/>
        <v>264441111.9098354</v>
      </c>
      <c r="F64" s="1">
        <f t="shared" si="8"/>
        <v>116</v>
      </c>
      <c r="G64" s="3">
        <f t="shared" si="9"/>
        <v>3277.5119999999997</v>
      </c>
      <c r="H64" s="1">
        <f>INDEX(Data!F$21:F$220,Graph!M64)</f>
        <v>264.4411867065293</v>
      </c>
      <c r="I64" s="1">
        <f>INDEX(Data!G$21:G$220,Graph!M64)</f>
        <v>68.1</v>
      </c>
      <c r="J64">
        <f t="shared" si="14"/>
        <v>34.05</v>
      </c>
      <c r="K64" s="1">
        <f t="shared" si="15"/>
        <v>-5.642198855357037</v>
      </c>
      <c r="L64">
        <v>6</v>
      </c>
      <c r="M64">
        <v>101</v>
      </c>
    </row>
    <row r="65" spans="1:13" ht="12.75">
      <c r="A65" s="1" t="str">
        <f>INDEX(Data!B$21:B$220,Graph!M65)</f>
        <v>Thailand</v>
      </c>
      <c r="B65" s="1">
        <f t="shared" si="10"/>
        <v>108.64717851667422</v>
      </c>
      <c r="C65" s="1">
        <f t="shared" si="11"/>
        <v>1383.9700000000005</v>
      </c>
      <c r="D65" s="1">
        <f t="shared" si="12"/>
        <v>1415.0700000000004</v>
      </c>
      <c r="E65" s="1">
        <f t="shared" si="13"/>
        <v>108647085.96463676</v>
      </c>
      <c r="F65" s="1">
        <f t="shared" si="8"/>
        <v>68</v>
      </c>
      <c r="G65" s="3">
        <f t="shared" si="9"/>
        <v>1383.9700000000005</v>
      </c>
      <c r="H65" s="1">
        <f>INDEX(Data!F$21:F$220,Graph!M65)</f>
        <v>108.64717851667422</v>
      </c>
      <c r="I65" s="1">
        <f>INDEX(Data!G$21:G$220,Graph!M65)</f>
        <v>62.2</v>
      </c>
      <c r="J65">
        <f t="shared" si="14"/>
        <v>31.1</v>
      </c>
      <c r="K65" s="1">
        <f t="shared" si="15"/>
        <v>-0.17260039904316216</v>
      </c>
      <c r="L65">
        <v>5</v>
      </c>
      <c r="M65">
        <v>76</v>
      </c>
    </row>
    <row r="66" spans="1:13" ht="12.75">
      <c r="A66" s="1" t="str">
        <f>INDEX(Data!B$21:B$220,Graph!M66)</f>
        <v>France</v>
      </c>
      <c r="B66" s="1">
        <f t="shared" si="10"/>
        <v>27.72597204395146</v>
      </c>
      <c r="C66" s="1">
        <f t="shared" si="11"/>
        <v>456.88499999999993</v>
      </c>
      <c r="D66" s="1">
        <f t="shared" si="12"/>
        <v>486.7849999999999</v>
      </c>
      <c r="E66" s="1">
        <f t="shared" si="13"/>
        <v>27725025.580149163</v>
      </c>
      <c r="F66" s="1">
        <f t="shared" si="8"/>
        <v>30</v>
      </c>
      <c r="G66" s="3">
        <f t="shared" si="9"/>
        <v>456.88499999999993</v>
      </c>
      <c r="H66" s="1">
        <f>INDEX(Data!F$21:F$220,Graph!M66)</f>
        <v>27.72597204395146</v>
      </c>
      <c r="I66" s="1">
        <f>INDEX(Data!G$21:G$220,Graph!M66)</f>
        <v>59.8</v>
      </c>
      <c r="J66">
        <f t="shared" si="14"/>
        <v>29.9</v>
      </c>
      <c r="K66" s="1">
        <f t="shared" si="15"/>
        <v>-0.22408850722251472</v>
      </c>
      <c r="L66">
        <v>11</v>
      </c>
      <c r="M66">
        <v>16</v>
      </c>
    </row>
    <row r="67" spans="1:13" ht="12.75">
      <c r="A67" s="1" t="str">
        <f>INDEX(Data!B$21:B$220,Graph!M67)</f>
        <v>United Kingdom</v>
      </c>
      <c r="B67" s="1">
        <f t="shared" si="10"/>
        <v>34.14128403960454</v>
      </c>
      <c r="C67" s="1">
        <f t="shared" si="11"/>
        <v>588.0350000000001</v>
      </c>
      <c r="D67" s="1">
        <f t="shared" si="12"/>
        <v>617.585</v>
      </c>
      <c r="E67" s="1">
        <f t="shared" si="13"/>
        <v>34141021.468006946</v>
      </c>
      <c r="F67" s="1">
        <f t="shared" si="8"/>
        <v>39</v>
      </c>
      <c r="G67" s="3">
        <f t="shared" si="9"/>
        <v>588.0350000000001</v>
      </c>
      <c r="H67" s="1">
        <f>INDEX(Data!F$21:F$220,Graph!M67)</f>
        <v>34.14128403960454</v>
      </c>
      <c r="I67" s="1">
        <f>INDEX(Data!G$21:G$220,Graph!M67)</f>
        <v>59.1</v>
      </c>
      <c r="J67">
        <f t="shared" si="14"/>
        <v>29.55</v>
      </c>
      <c r="K67" s="1">
        <f t="shared" si="15"/>
        <v>-0.3685611059702154</v>
      </c>
      <c r="L67">
        <v>11</v>
      </c>
      <c r="M67">
        <v>12</v>
      </c>
    </row>
    <row r="68" spans="1:13" ht="12.75">
      <c r="A68" s="1" t="str">
        <f>INDEX(Data!B$21:B$220,Graph!M68)</f>
        <v>Italy</v>
      </c>
      <c r="B68" s="1">
        <f t="shared" si="10"/>
        <v>22.639389670365077</v>
      </c>
      <c r="C68" s="1">
        <f t="shared" si="11"/>
        <v>354.20099999999996</v>
      </c>
      <c r="D68" s="1">
        <f t="shared" si="12"/>
        <v>382.95099999999996</v>
      </c>
      <c r="E68" s="1">
        <f t="shared" si="13"/>
        <v>22639030.211681884</v>
      </c>
      <c r="F68" s="1">
        <f t="shared" si="8"/>
        <v>21</v>
      </c>
      <c r="G68" s="3">
        <f t="shared" si="9"/>
        <v>354.20099999999996</v>
      </c>
      <c r="H68" s="1">
        <f>INDEX(Data!F$21:F$220,Graph!M68)</f>
        <v>22.639389670365077</v>
      </c>
      <c r="I68" s="1">
        <f>INDEX(Data!G$21:G$220,Graph!M68)</f>
        <v>57.5</v>
      </c>
      <c r="J68">
        <f t="shared" si="14"/>
        <v>28.75</v>
      </c>
      <c r="K68" s="1">
        <f t="shared" si="15"/>
        <v>-0.9746748471111601</v>
      </c>
      <c r="L68">
        <v>11</v>
      </c>
      <c r="M68">
        <v>21</v>
      </c>
    </row>
    <row r="69" spans="1:13" ht="12.75">
      <c r="A69" s="1" t="str">
        <f>INDEX(Data!B$21:B$220,Graph!M69)</f>
        <v>Democratic Rep Congo</v>
      </c>
      <c r="B69" s="1">
        <f t="shared" si="10"/>
        <v>775.6539710912122</v>
      </c>
      <c r="C69" s="1">
        <f t="shared" si="11"/>
        <v>5858.324999999999</v>
      </c>
      <c r="D69" s="1">
        <f t="shared" si="12"/>
        <v>5883.924999999999</v>
      </c>
      <c r="E69" s="1">
        <f t="shared" si="13"/>
        <v>775653176.2024019</v>
      </c>
      <c r="F69" s="1">
        <f t="shared" si="8"/>
        <v>170</v>
      </c>
      <c r="G69" s="3">
        <f t="shared" si="9"/>
        <v>5858.324999999999</v>
      </c>
      <c r="H69" s="1">
        <f>INDEX(Data!F$21:F$220,Graph!M69)</f>
        <v>775.6539710912122</v>
      </c>
      <c r="I69" s="1">
        <f>INDEX(Data!G$21:G$220,Graph!M69)</f>
        <v>51.2</v>
      </c>
      <c r="J69">
        <f t="shared" si="14"/>
        <v>25.6</v>
      </c>
      <c r="K69" s="1">
        <f t="shared" si="15"/>
        <v>-23.436260873035508</v>
      </c>
      <c r="L69">
        <v>1</v>
      </c>
      <c r="M69">
        <v>168</v>
      </c>
    </row>
    <row r="70" spans="1:13" ht="12.75">
      <c r="A70" s="1" t="str">
        <f>INDEX(Data!B$21:B$220,Graph!M70)</f>
        <v>Myanmar</v>
      </c>
      <c r="B70" s="1">
        <f t="shared" si="10"/>
        <v>759.7032944898601</v>
      </c>
      <c r="C70" s="1">
        <f t="shared" si="11"/>
        <v>5656.888</v>
      </c>
      <c r="D70" s="1">
        <f t="shared" si="12"/>
        <v>5681.338</v>
      </c>
      <c r="E70" s="1">
        <f t="shared" si="13"/>
        <v>759703139.8339348</v>
      </c>
      <c r="F70" s="1">
        <f t="shared" si="8"/>
        <v>166</v>
      </c>
      <c r="G70" s="3">
        <f t="shared" si="9"/>
        <v>5656.888</v>
      </c>
      <c r="H70" s="1">
        <f>INDEX(Data!F$21:F$220,Graph!M70)</f>
        <v>759.7032944898601</v>
      </c>
      <c r="I70" s="1">
        <f>INDEX(Data!G$21:G$220,Graph!M70)</f>
        <v>48.9</v>
      </c>
      <c r="J70">
        <f t="shared" si="14"/>
        <v>24.45</v>
      </c>
      <c r="K70" s="1">
        <f t="shared" si="15"/>
        <v>-0.5354608232995588</v>
      </c>
      <c r="L70">
        <v>5</v>
      </c>
      <c r="M70">
        <v>132</v>
      </c>
    </row>
    <row r="71" spans="1:13" ht="12.75">
      <c r="A71" s="1" t="str">
        <f>INDEX(Data!B$21:B$220,Graph!M71)</f>
        <v>Ukraine</v>
      </c>
      <c r="B71" s="1">
        <f t="shared" si="10"/>
        <v>52.5683704203725</v>
      </c>
      <c r="C71" s="1">
        <f t="shared" si="11"/>
        <v>760.6350000000001</v>
      </c>
      <c r="D71" s="1">
        <f t="shared" si="12"/>
        <v>785.0850000000002</v>
      </c>
      <c r="E71" s="1">
        <f t="shared" si="13"/>
        <v>52568077.83393468</v>
      </c>
      <c r="F71" s="1">
        <f t="shared" si="8"/>
        <v>48</v>
      </c>
      <c r="G71" s="3">
        <f t="shared" si="9"/>
        <v>760.6350000000001</v>
      </c>
      <c r="H71" s="1">
        <f>INDEX(Data!F$21:F$220,Graph!M71)</f>
        <v>52.5683704203725</v>
      </c>
      <c r="I71" s="1">
        <f>INDEX(Data!G$21:G$220,Graph!M71)</f>
        <v>48.9</v>
      </c>
      <c r="J71">
        <f t="shared" si="14"/>
        <v>24.45</v>
      </c>
      <c r="K71" s="1">
        <f t="shared" si="15"/>
        <v>-1.9944889185658212</v>
      </c>
      <c r="L71">
        <v>9</v>
      </c>
      <c r="M71">
        <v>70</v>
      </c>
    </row>
    <row r="72" spans="1:13" ht="12.75">
      <c r="A72" s="1" t="str">
        <f>INDEX(Data!B$21:B$220,Graph!M72)</f>
        <v>Republic of Korea</v>
      </c>
      <c r="B72" s="1">
        <f t="shared" si="10"/>
        <v>45.153584603568056</v>
      </c>
      <c r="C72" s="1">
        <f t="shared" si="11"/>
        <v>712.4850000000001</v>
      </c>
      <c r="D72" s="1">
        <f t="shared" si="12"/>
        <v>736.1850000000002</v>
      </c>
      <c r="E72" s="1">
        <f t="shared" si="13"/>
        <v>45153035.59362994</v>
      </c>
      <c r="F72" s="1">
        <f t="shared" si="8"/>
        <v>47</v>
      </c>
      <c r="G72" s="3">
        <f t="shared" si="9"/>
        <v>712.4850000000001</v>
      </c>
      <c r="H72" s="1">
        <f>INDEX(Data!F$21:F$220,Graph!M72)</f>
        <v>45.153584603568056</v>
      </c>
      <c r="I72" s="1">
        <f>INDEX(Data!G$21:G$220,Graph!M72)</f>
        <v>47.4</v>
      </c>
      <c r="J72">
        <f t="shared" si="14"/>
        <v>23.7</v>
      </c>
      <c r="K72" s="1">
        <f t="shared" si="15"/>
        <v>-7.4147858168044465</v>
      </c>
      <c r="L72">
        <v>7</v>
      </c>
      <c r="M72">
        <v>28</v>
      </c>
    </row>
    <row r="73" spans="1:13" ht="12.75">
      <c r="A73" s="1" t="str">
        <f>INDEX(Data!B$21:B$220,Graph!M73)</f>
        <v>South Africa</v>
      </c>
      <c r="B73" s="1">
        <f t="shared" si="10"/>
        <v>182.21967376978895</v>
      </c>
      <c r="C73" s="1">
        <f t="shared" si="11"/>
        <v>1563.4100000000003</v>
      </c>
      <c r="D73" s="1">
        <f t="shared" si="12"/>
        <v>1585.8100000000004</v>
      </c>
      <c r="E73" s="1">
        <f t="shared" si="13"/>
        <v>182219126.1771017</v>
      </c>
      <c r="F73" s="1">
        <f t="shared" si="8"/>
        <v>90</v>
      </c>
      <c r="G73" s="3">
        <f t="shared" si="9"/>
        <v>1563.4100000000003</v>
      </c>
      <c r="H73" s="1">
        <f>INDEX(Data!F$21:F$220,Graph!M73)</f>
        <v>182.21967376978895</v>
      </c>
      <c r="I73" s="1">
        <f>INDEX(Data!G$21:G$220,Graph!M73)</f>
        <v>44.8</v>
      </c>
      <c r="J73">
        <f t="shared" si="14"/>
        <v>22.4</v>
      </c>
      <c r="K73" s="1">
        <f t="shared" si="15"/>
        <v>-1.2955039210510222</v>
      </c>
      <c r="L73">
        <v>2</v>
      </c>
      <c r="M73">
        <v>119</v>
      </c>
    </row>
    <row r="74" spans="1:13" ht="12.75">
      <c r="A74" s="1" t="str">
        <f>INDEX(Data!B$21:B$220,Graph!M74)</f>
        <v>Colombia</v>
      </c>
      <c r="B74" s="1">
        <f t="shared" si="10"/>
        <v>169.38908153046322</v>
      </c>
      <c r="C74" s="1">
        <f t="shared" si="11"/>
        <v>1516.1580000000004</v>
      </c>
      <c r="D74" s="1">
        <f t="shared" si="12"/>
        <v>1537.9080000000004</v>
      </c>
      <c r="E74" s="1">
        <f t="shared" si="13"/>
        <v>169389079.96883762</v>
      </c>
      <c r="F74" s="1">
        <f t="shared" si="8"/>
        <v>87</v>
      </c>
      <c r="G74" s="3">
        <f t="shared" si="9"/>
        <v>1516.1580000000004</v>
      </c>
      <c r="H74" s="1">
        <f>INDEX(Data!F$21:F$220,Graph!M74)</f>
        <v>169.38908153046322</v>
      </c>
      <c r="I74" s="1">
        <f>INDEX(Data!G$21:G$220,Graph!M74)</f>
        <v>43.5</v>
      </c>
      <c r="J74">
        <f t="shared" si="14"/>
        <v>21.75</v>
      </c>
      <c r="K74" s="1">
        <f t="shared" si="15"/>
        <v>-2.588849135150724</v>
      </c>
      <c r="L74">
        <v>8</v>
      </c>
      <c r="M74">
        <v>73</v>
      </c>
    </row>
    <row r="75" spans="1:13" ht="12.75">
      <c r="A75" s="1" t="str">
        <f>INDEX(Data!B$21:B$220,Graph!M75)</f>
        <v>Spain</v>
      </c>
      <c r="B75" s="1">
        <f t="shared" si="10"/>
        <v>19.520527335737754</v>
      </c>
      <c r="C75" s="1">
        <f t="shared" si="11"/>
        <v>196.38199999999998</v>
      </c>
      <c r="D75" s="1">
        <f t="shared" si="12"/>
        <v>216.88199999999998</v>
      </c>
      <c r="E75" s="1">
        <f t="shared" si="13"/>
        <v>19520026.568329692</v>
      </c>
      <c r="F75" s="1">
        <f t="shared" si="8"/>
        <v>14</v>
      </c>
      <c r="G75" s="3">
        <f t="shared" si="9"/>
        <v>196.38199999999998</v>
      </c>
      <c r="H75" s="1">
        <f>INDEX(Data!F$21:F$220,Graph!M75)</f>
        <v>19.520527335737754</v>
      </c>
      <c r="I75" s="1">
        <f>INDEX(Data!G$21:G$220,Graph!M75)</f>
        <v>41</v>
      </c>
      <c r="J75">
        <f t="shared" si="14"/>
        <v>20.5</v>
      </c>
      <c r="K75" s="1">
        <f t="shared" si="15"/>
        <v>-0.09135849830510168</v>
      </c>
      <c r="L75">
        <v>11</v>
      </c>
      <c r="M75">
        <v>20</v>
      </c>
    </row>
    <row r="76" spans="1:13" ht="12.75">
      <c r="A76" s="1" t="str">
        <f>INDEX(Data!B$21:B$220,Graph!M76)</f>
        <v>Poland</v>
      </c>
      <c r="B76" s="1">
        <f t="shared" si="10"/>
        <v>34.50984514557476</v>
      </c>
      <c r="C76" s="1">
        <f t="shared" si="11"/>
        <v>636.8850000000001</v>
      </c>
      <c r="D76" s="1">
        <f t="shared" si="12"/>
        <v>656.1850000000001</v>
      </c>
      <c r="E76" s="1">
        <f t="shared" si="13"/>
        <v>34509043.1838421</v>
      </c>
      <c r="F76" s="1">
        <f t="shared" si="8"/>
        <v>40</v>
      </c>
      <c r="G76" s="3">
        <f t="shared" si="9"/>
        <v>636.8850000000001</v>
      </c>
      <c r="H76" s="1">
        <f>INDEX(Data!F$21:F$220,Graph!M76)</f>
        <v>34.50984514557476</v>
      </c>
      <c r="I76" s="1">
        <f>INDEX(Data!G$21:G$220,Graph!M76)</f>
        <v>38.6</v>
      </c>
      <c r="J76">
        <f t="shared" si="14"/>
        <v>19.3</v>
      </c>
      <c r="K76" s="1">
        <f t="shared" si="15"/>
        <v>-1.1301289820074913</v>
      </c>
      <c r="L76">
        <v>9</v>
      </c>
      <c r="M76">
        <v>37</v>
      </c>
    </row>
    <row r="77" spans="1:13" ht="12.75">
      <c r="A77" s="1" t="str">
        <f>INDEX(Data!B$21:B$220,Graph!M77)</f>
        <v>Argentina</v>
      </c>
      <c r="B77" s="1">
        <f t="shared" si="10"/>
        <v>154.46073432694507</v>
      </c>
      <c r="C77" s="1">
        <f t="shared" si="11"/>
        <v>1473.9880000000003</v>
      </c>
      <c r="D77" s="1">
        <f t="shared" si="12"/>
        <v>1492.9880000000003</v>
      </c>
      <c r="E77" s="1">
        <f t="shared" si="13"/>
        <v>154460040.0877202</v>
      </c>
      <c r="F77" s="1">
        <f t="shared" si="8"/>
        <v>83</v>
      </c>
      <c r="G77" s="3">
        <f t="shared" si="9"/>
        <v>1473.9880000000003</v>
      </c>
      <c r="H77" s="1">
        <f>INDEX(Data!F$21:F$220,Graph!M77)</f>
        <v>154.46073432694507</v>
      </c>
      <c r="I77" s="1">
        <f>INDEX(Data!G$21:G$220,Graph!M77)</f>
        <v>38</v>
      </c>
      <c r="J77">
        <f t="shared" si="14"/>
        <v>19</v>
      </c>
      <c r="K77" s="1">
        <f t="shared" si="15"/>
        <v>-0.03896668959868066</v>
      </c>
      <c r="L77">
        <v>8</v>
      </c>
      <c r="M77">
        <v>34</v>
      </c>
    </row>
    <row r="78" spans="1:13" ht="12.75">
      <c r="A78" s="1" t="str">
        <f>INDEX(Data!B$21:B$220,Graph!M78)</f>
        <v>United Republic Tanzania</v>
      </c>
      <c r="B78" s="1">
        <f t="shared" si="10"/>
        <v>675.0077185167216</v>
      </c>
      <c r="C78" s="1">
        <f t="shared" si="11"/>
        <v>4398.714999999999</v>
      </c>
      <c r="D78" s="1">
        <f t="shared" si="12"/>
        <v>4416.864999999999</v>
      </c>
      <c r="E78" s="1">
        <f t="shared" si="13"/>
        <v>675007167.8153747</v>
      </c>
      <c r="F78" s="1">
        <f t="shared" si="8"/>
        <v>158</v>
      </c>
      <c r="G78" s="3">
        <f t="shared" si="9"/>
        <v>4398.714999999999</v>
      </c>
      <c r="H78" s="1">
        <f>INDEX(Data!F$21:F$220,Graph!M78)</f>
        <v>675.0077185167216</v>
      </c>
      <c r="I78" s="1">
        <f>INDEX(Data!G$21:G$220,Graph!M78)</f>
        <v>36.3</v>
      </c>
      <c r="J78">
        <f t="shared" si="14"/>
        <v>18.15</v>
      </c>
      <c r="K78" s="1">
        <f t="shared" si="15"/>
        <v>-20.094095716632864</v>
      </c>
      <c r="L78">
        <v>2</v>
      </c>
      <c r="M78">
        <v>162</v>
      </c>
    </row>
    <row r="79" spans="1:13" ht="12.75">
      <c r="A79" s="1" t="str">
        <f>INDEX(Data!B$21:B$220,Graph!M79)</f>
        <v>Sudan</v>
      </c>
      <c r="B79" s="1">
        <f t="shared" si="10"/>
        <v>500.43174465292054</v>
      </c>
      <c r="C79" s="1">
        <f t="shared" si="11"/>
        <v>4106.263999999999</v>
      </c>
      <c r="D79" s="1">
        <f t="shared" si="12"/>
        <v>4122.713999999999</v>
      </c>
      <c r="E79" s="1">
        <f t="shared" si="13"/>
        <v>500431144.27068406</v>
      </c>
      <c r="F79" s="1">
        <f aca="true" t="shared" si="16" ref="F79:F110">RANK(E79,E$47:E$246,1)</f>
        <v>144</v>
      </c>
      <c r="G79" s="3">
        <f aca="true" t="shared" si="17" ref="G79:G110">C79</f>
        <v>4106.263999999999</v>
      </c>
      <c r="H79" s="1">
        <f>INDEX(Data!F$21:F$220,Graph!M79)</f>
        <v>500.43174465292054</v>
      </c>
      <c r="I79" s="1">
        <f>INDEX(Data!G$21:G$220,Graph!M79)</f>
        <v>32.9</v>
      </c>
      <c r="J79">
        <f t="shared" si="14"/>
        <v>16.45</v>
      </c>
      <c r="K79" s="1">
        <f t="shared" si="15"/>
        <v>-6.582681390622497</v>
      </c>
      <c r="L79">
        <v>3</v>
      </c>
      <c r="M79">
        <v>139</v>
      </c>
    </row>
    <row r="80" spans="1:13" ht="12.75">
      <c r="A80" s="1" t="str">
        <f>INDEX(Data!B$21:B$220,Graph!M80)</f>
        <v>Kenya</v>
      </c>
      <c r="B80" s="1">
        <f t="shared" si="10"/>
        <v>429.4514784520942</v>
      </c>
      <c r="C80" s="1">
        <f t="shared" si="11"/>
        <v>4062.8639999999987</v>
      </c>
      <c r="D80" s="1">
        <f t="shared" si="12"/>
        <v>4078.6139999999987</v>
      </c>
      <c r="E80" s="1">
        <f t="shared" si="13"/>
        <v>429451153.04639965</v>
      </c>
      <c r="F80" s="1">
        <f t="shared" si="16"/>
        <v>137</v>
      </c>
      <c r="G80" s="3">
        <f t="shared" si="17"/>
        <v>4062.8639999999987</v>
      </c>
      <c r="H80" s="1">
        <f>INDEX(Data!F$21:F$220,Graph!M80)</f>
        <v>429.4514784520942</v>
      </c>
      <c r="I80" s="1">
        <f>INDEX(Data!G$21:G$220,Graph!M80)</f>
        <v>31.5</v>
      </c>
      <c r="J80">
        <f t="shared" si="14"/>
        <v>15.75</v>
      </c>
      <c r="K80" s="1">
        <f t="shared" si="15"/>
        <v>-3.827488029058088</v>
      </c>
      <c r="L80">
        <v>2</v>
      </c>
      <c r="M80">
        <v>148</v>
      </c>
    </row>
    <row r="81" spans="1:13" ht="12.75">
      <c r="A81" s="1" t="str">
        <f>INDEX(Data!B$21:B$220,Graph!M81)</f>
        <v>Algeria</v>
      </c>
      <c r="B81" s="1">
        <f t="shared" si="10"/>
        <v>339.0729086840768</v>
      </c>
      <c r="C81" s="1">
        <f t="shared" si="11"/>
        <v>3772.9639999999995</v>
      </c>
      <c r="D81" s="1">
        <f t="shared" si="12"/>
        <v>3788.6139999999996</v>
      </c>
      <c r="E81" s="1">
        <f t="shared" si="13"/>
        <v>339072113.014359</v>
      </c>
      <c r="F81" s="1">
        <f t="shared" si="16"/>
        <v>124</v>
      </c>
      <c r="G81" s="3">
        <f t="shared" si="17"/>
        <v>3772.9639999999995</v>
      </c>
      <c r="H81" s="1">
        <f>INDEX(Data!F$21:F$220,Graph!M81)</f>
        <v>339.0729086840768</v>
      </c>
      <c r="I81" s="1">
        <f>INDEX(Data!G$21:G$220,Graph!M81)</f>
        <v>31.3</v>
      </c>
      <c r="J81">
        <f t="shared" si="14"/>
        <v>15.65</v>
      </c>
      <c r="K81" s="1">
        <f t="shared" si="15"/>
        <v>-9.273266956141413</v>
      </c>
      <c r="L81">
        <v>3</v>
      </c>
      <c r="M81">
        <v>108</v>
      </c>
    </row>
    <row r="82" spans="1:13" ht="12.75">
      <c r="A82" s="1" t="str">
        <f>INDEX(Data!B$21:B$220,Graph!M82)</f>
        <v>Canada</v>
      </c>
      <c r="B82" s="1">
        <f t="shared" si="10"/>
        <v>27.950060551173976</v>
      </c>
      <c r="C82" s="1">
        <f t="shared" si="11"/>
        <v>502.43499999999995</v>
      </c>
      <c r="D82" s="1">
        <f t="shared" si="12"/>
        <v>518.0849999999999</v>
      </c>
      <c r="E82" s="1">
        <f t="shared" si="13"/>
        <v>27950009.01435901</v>
      </c>
      <c r="F82" s="1">
        <f t="shared" si="16"/>
        <v>31</v>
      </c>
      <c r="G82" s="3">
        <f t="shared" si="17"/>
        <v>502.43499999999995</v>
      </c>
      <c r="H82" s="1">
        <f>INDEX(Data!F$21:F$220,Graph!M82)</f>
        <v>27.950060551173976</v>
      </c>
      <c r="I82" s="1">
        <f>INDEX(Data!G$21:G$220,Graph!M82)</f>
        <v>31.3</v>
      </c>
      <c r="J82">
        <f t="shared" si="14"/>
        <v>15.65</v>
      </c>
      <c r="K82" s="1">
        <f t="shared" si="15"/>
        <v>-0.04334537696998808</v>
      </c>
      <c r="L82">
        <v>10</v>
      </c>
      <c r="M82">
        <v>4</v>
      </c>
    </row>
    <row r="83" spans="1:13" ht="12.75">
      <c r="A83" s="1" t="str">
        <f>INDEX(Data!B$21:B$220,Graph!M83)</f>
        <v>Morocco</v>
      </c>
      <c r="B83" s="1">
        <f t="shared" si="10"/>
        <v>372.9066288548274</v>
      </c>
      <c r="C83" s="1">
        <f t="shared" si="11"/>
        <v>3828.0639999999994</v>
      </c>
      <c r="D83" s="1">
        <f t="shared" si="12"/>
        <v>3843.1139999999996</v>
      </c>
      <c r="E83" s="1">
        <f t="shared" si="13"/>
        <v>372906129.82211524</v>
      </c>
      <c r="F83" s="1">
        <f t="shared" si="16"/>
        <v>129</v>
      </c>
      <c r="G83" s="3">
        <f t="shared" si="17"/>
        <v>3828.0639999999994</v>
      </c>
      <c r="H83" s="1">
        <f>INDEX(Data!F$21:F$220,Graph!M83)</f>
        <v>372.9066288548274</v>
      </c>
      <c r="I83" s="1">
        <f>INDEX(Data!G$21:G$220,Graph!M83)</f>
        <v>30.1</v>
      </c>
      <c r="J83">
        <f t="shared" si="14"/>
        <v>15.05</v>
      </c>
      <c r="K83" s="1">
        <f t="shared" si="15"/>
        <v>-29.330441609771867</v>
      </c>
      <c r="L83">
        <v>3</v>
      </c>
      <c r="M83">
        <v>125</v>
      </c>
    </row>
    <row r="84" spans="1:13" ht="12.75">
      <c r="A84" s="1" t="str">
        <f>INDEX(Data!B$21:B$220,Graph!M84)</f>
        <v>Peru</v>
      </c>
      <c r="B84" s="1">
        <f t="shared" si="10"/>
        <v>236.7172780795833</v>
      </c>
      <c r="C84" s="1">
        <f t="shared" si="11"/>
        <v>3094.5519999999997</v>
      </c>
      <c r="D84" s="1">
        <f t="shared" si="12"/>
        <v>3107.9519999999998</v>
      </c>
      <c r="E84" s="1">
        <f t="shared" si="13"/>
        <v>236717089.29344478</v>
      </c>
      <c r="F84" s="1">
        <f t="shared" si="16"/>
        <v>108</v>
      </c>
      <c r="G84" s="3">
        <f t="shared" si="17"/>
        <v>3094.5519999999997</v>
      </c>
      <c r="H84" s="1">
        <f>INDEX(Data!F$21:F$220,Graph!M84)</f>
        <v>236.7172780795833</v>
      </c>
      <c r="I84" s="1">
        <f>INDEX(Data!G$21:G$220,Graph!M84)</f>
        <v>26.8</v>
      </c>
      <c r="J84">
        <f t="shared" si="14"/>
        <v>13.4</v>
      </c>
      <c r="K84" s="1">
        <f t="shared" si="15"/>
        <v>-8.435148283323514</v>
      </c>
      <c r="L84">
        <v>8</v>
      </c>
      <c r="M84">
        <v>85</v>
      </c>
    </row>
    <row r="85" spans="1:13" ht="12.75">
      <c r="A85" s="1" t="str">
        <f>INDEX(Data!B$21:B$220,Graph!M85)</f>
        <v>Uzbekistan</v>
      </c>
      <c r="B85" s="1">
        <f t="shared" si="10"/>
        <v>188.8188432972269</v>
      </c>
      <c r="C85" s="1">
        <f t="shared" si="11"/>
        <v>1603.8600000000004</v>
      </c>
      <c r="D85" s="1">
        <f t="shared" si="12"/>
        <v>1616.7100000000003</v>
      </c>
      <c r="E85" s="1">
        <f t="shared" si="13"/>
        <v>188818111.1172213</v>
      </c>
      <c r="F85" s="1">
        <f t="shared" si="16"/>
        <v>92</v>
      </c>
      <c r="G85" s="3">
        <f t="shared" si="17"/>
        <v>1603.8600000000004</v>
      </c>
      <c r="H85" s="1">
        <f>INDEX(Data!F$21:F$220,Graph!M85)</f>
        <v>188.8188432972269</v>
      </c>
      <c r="I85" s="1">
        <f>INDEX(Data!G$21:G$220,Graph!M85)</f>
        <v>25.7</v>
      </c>
      <c r="J85">
        <f t="shared" si="14"/>
        <v>12.85</v>
      </c>
      <c r="K85" s="1">
        <f t="shared" si="15"/>
        <v>-0.9432187711768734</v>
      </c>
      <c r="L85">
        <v>6</v>
      </c>
      <c r="M85">
        <v>107</v>
      </c>
    </row>
    <row r="86" spans="1:13" ht="12.75">
      <c r="A86" s="1" t="str">
        <f>INDEX(Data!B$21:B$220,Graph!M86)</f>
        <v>Venezuela</v>
      </c>
      <c r="B86" s="1">
        <f t="shared" si="10"/>
        <v>225.42532185795795</v>
      </c>
      <c r="C86" s="1">
        <f t="shared" si="11"/>
        <v>2988.1099999999997</v>
      </c>
      <c r="D86" s="1">
        <f t="shared" si="12"/>
        <v>3000.7099999999996</v>
      </c>
      <c r="E86" s="1">
        <f t="shared" si="13"/>
        <v>225425072.03711972</v>
      </c>
      <c r="F86" s="1">
        <f t="shared" si="16"/>
        <v>104</v>
      </c>
      <c r="G86" s="3">
        <f t="shared" si="17"/>
        <v>2988.1099999999997</v>
      </c>
      <c r="H86" s="1">
        <f>INDEX(Data!F$21:F$220,Graph!M86)</f>
        <v>225.42532185795795</v>
      </c>
      <c r="I86" s="1">
        <f>INDEX(Data!G$21:G$220,Graph!M86)</f>
        <v>25.2</v>
      </c>
      <c r="J86">
        <f t="shared" si="14"/>
        <v>12.6</v>
      </c>
      <c r="K86" s="1">
        <f t="shared" si="15"/>
        <v>-2.659570950531304</v>
      </c>
      <c r="L86">
        <v>8</v>
      </c>
      <c r="M86">
        <v>68</v>
      </c>
    </row>
    <row r="87" spans="1:13" ht="12.75">
      <c r="A87" s="1" t="str">
        <f>INDEX(Data!B$21:B$220,Graph!M87)</f>
        <v>Uganda</v>
      </c>
      <c r="B87" s="1">
        <f t="shared" si="10"/>
        <v>645.120625064241</v>
      </c>
      <c r="C87" s="1">
        <f t="shared" si="11"/>
        <v>4355.464999999999</v>
      </c>
      <c r="D87" s="1">
        <f t="shared" si="12"/>
        <v>4367.964999999999</v>
      </c>
      <c r="E87" s="1">
        <f t="shared" si="13"/>
        <v>645120150.005079</v>
      </c>
      <c r="F87" s="1">
        <f t="shared" si="16"/>
        <v>155</v>
      </c>
      <c r="G87" s="3">
        <f t="shared" si="17"/>
        <v>4355.464999999999</v>
      </c>
      <c r="H87" s="1">
        <f>INDEX(Data!F$21:F$220,Graph!M87)</f>
        <v>645.120625064241</v>
      </c>
      <c r="I87" s="1">
        <f>INDEX(Data!G$21:G$220,Graph!M87)</f>
        <v>25</v>
      </c>
      <c r="J87">
        <f t="shared" si="14"/>
        <v>12.5</v>
      </c>
      <c r="K87" s="1">
        <f t="shared" si="15"/>
        <v>-12.160326471922303</v>
      </c>
      <c r="L87">
        <v>2</v>
      </c>
      <c r="M87">
        <v>146</v>
      </c>
    </row>
    <row r="88" spans="1:13" ht="12.75">
      <c r="A88" s="1" t="str">
        <f>INDEX(Data!B$21:B$220,Graph!M88)</f>
        <v>Nepal</v>
      </c>
      <c r="B88" s="1">
        <f t="shared" si="10"/>
        <v>996.8775486237281</v>
      </c>
      <c r="C88" s="1">
        <f t="shared" si="11"/>
        <v>6008.424999999998</v>
      </c>
      <c r="D88" s="1">
        <f t="shared" si="12"/>
        <v>6020.7249999999985</v>
      </c>
      <c r="E88" s="1">
        <f t="shared" si="13"/>
        <v>996877143.9409977</v>
      </c>
      <c r="F88" s="1">
        <f t="shared" si="16"/>
        <v>182</v>
      </c>
      <c r="G88" s="3">
        <f t="shared" si="17"/>
        <v>6008.424999999998</v>
      </c>
      <c r="H88" s="1">
        <f>INDEX(Data!F$21:F$220,Graph!M88)</f>
        <v>996.8775486237281</v>
      </c>
      <c r="I88" s="1">
        <f>INDEX(Data!G$21:G$220,Graph!M88)</f>
        <v>24.6</v>
      </c>
      <c r="J88">
        <f t="shared" si="14"/>
        <v>12.3</v>
      </c>
      <c r="K88" s="1">
        <f t="shared" si="15"/>
        <v>-21.447964379907148</v>
      </c>
      <c r="L88">
        <v>4</v>
      </c>
      <c r="M88">
        <v>140</v>
      </c>
    </row>
    <row r="89" spans="1:13" ht="12.75">
      <c r="A89" s="1" t="str">
        <f>INDEX(Data!B$21:B$220,Graph!M89)</f>
        <v>Iraq</v>
      </c>
      <c r="B89" s="1">
        <f t="shared" si="10"/>
        <v>583.6690447300587</v>
      </c>
      <c r="C89" s="1">
        <f t="shared" si="11"/>
        <v>4184.11</v>
      </c>
      <c r="D89" s="1">
        <f t="shared" si="12"/>
        <v>4196.365</v>
      </c>
      <c r="E89" s="1">
        <f t="shared" si="13"/>
        <v>583669187.9265795</v>
      </c>
      <c r="F89" s="1">
        <f t="shared" si="16"/>
        <v>150</v>
      </c>
      <c r="G89" s="3">
        <f t="shared" si="17"/>
        <v>4184.11</v>
      </c>
      <c r="H89" s="1">
        <f>INDEX(Data!F$21:F$220,Graph!M89)</f>
        <v>583.6690447300587</v>
      </c>
      <c r="I89" s="1">
        <f>INDEX(Data!G$21:G$220,Graph!M89)</f>
        <v>24.51</v>
      </c>
      <c r="J89">
        <f t="shared" si="14"/>
        <v>12.255</v>
      </c>
      <c r="K89" s="1">
        <f t="shared" si="15"/>
        <v>-8.179113967832336</v>
      </c>
      <c r="L89">
        <v>6</v>
      </c>
      <c r="M89">
        <v>184</v>
      </c>
    </row>
    <row r="90" spans="1:13" ht="12.75">
      <c r="A90" s="1" t="str">
        <f>INDEX(Data!B$21:B$220,Graph!M90)</f>
        <v>Malaysia</v>
      </c>
      <c r="B90" s="1">
        <f t="shared" si="10"/>
        <v>86.99657963948727</v>
      </c>
      <c r="C90" s="1">
        <f t="shared" si="11"/>
        <v>1270.1850000000004</v>
      </c>
      <c r="D90" s="1">
        <f t="shared" si="12"/>
        <v>1282.1850000000004</v>
      </c>
      <c r="E90" s="1">
        <f t="shared" si="13"/>
        <v>86996062.84487592</v>
      </c>
      <c r="F90" s="1">
        <f t="shared" si="16"/>
        <v>58</v>
      </c>
      <c r="G90" s="3">
        <f t="shared" si="17"/>
        <v>1270.1850000000004</v>
      </c>
      <c r="H90" s="1">
        <f>INDEX(Data!F$21:F$220,Graph!M90)</f>
        <v>86.99657963948727</v>
      </c>
      <c r="I90" s="1">
        <f>INDEX(Data!G$21:G$220,Graph!M90)</f>
        <v>24</v>
      </c>
      <c r="J90">
        <f t="shared" si="14"/>
        <v>12</v>
      </c>
      <c r="K90" s="1">
        <f t="shared" si="15"/>
        <v>-2.8954701703301424</v>
      </c>
      <c r="L90">
        <v>5</v>
      </c>
      <c r="M90">
        <v>59</v>
      </c>
    </row>
    <row r="91" spans="1:13" ht="12.75">
      <c r="A91" s="1" t="str">
        <f>INDEX(Data!B$21:B$220,Graph!M91)</f>
        <v>Saudi Arabia</v>
      </c>
      <c r="B91" s="1">
        <f t="shared" si="10"/>
        <v>105.98751603438299</v>
      </c>
      <c r="C91" s="1">
        <f t="shared" si="11"/>
        <v>1338.3200000000004</v>
      </c>
      <c r="D91" s="1">
        <f t="shared" si="12"/>
        <v>1350.0700000000004</v>
      </c>
      <c r="E91" s="1">
        <f t="shared" si="13"/>
        <v>105987080.76477434</v>
      </c>
      <c r="F91" s="1">
        <f t="shared" si="16"/>
        <v>66</v>
      </c>
      <c r="G91" s="3">
        <f t="shared" si="17"/>
        <v>1338.3200000000004</v>
      </c>
      <c r="H91" s="1">
        <f>INDEX(Data!F$21:F$220,Graph!M91)</f>
        <v>105.98751603438299</v>
      </c>
      <c r="I91" s="1">
        <f>INDEX(Data!G$21:G$220,Graph!M91)</f>
        <v>23.5</v>
      </c>
      <c r="J91">
        <f t="shared" si="14"/>
        <v>11.75</v>
      </c>
      <c r="K91" s="1">
        <f t="shared" si="15"/>
        <v>-1.0877644821532044</v>
      </c>
      <c r="L91">
        <v>6</v>
      </c>
      <c r="M91">
        <v>77</v>
      </c>
    </row>
    <row r="92" spans="1:13" ht="12.75">
      <c r="A92" s="1" t="str">
        <f>INDEX(Data!B$21:B$220,Graph!M92)</f>
        <v>Afghanistan</v>
      </c>
      <c r="B92" s="1">
        <f t="shared" si="10"/>
        <v>2702.8896168038164</v>
      </c>
      <c r="C92" s="1">
        <f t="shared" si="11"/>
        <v>6230.608999999995</v>
      </c>
      <c r="D92" s="1">
        <f t="shared" si="12"/>
        <v>6242.073999999995</v>
      </c>
      <c r="E92" s="1">
        <f t="shared" si="13"/>
        <v>2702889181.6734586</v>
      </c>
      <c r="F92" s="1">
        <f t="shared" si="16"/>
        <v>200</v>
      </c>
      <c r="G92" s="3">
        <f t="shared" si="17"/>
        <v>6230.608999999995</v>
      </c>
      <c r="H92" s="1">
        <f>INDEX(Data!F$21:F$220,Graph!M92)</f>
        <v>2702.8896168038164</v>
      </c>
      <c r="I92" s="1">
        <f>INDEX(Data!G$21:G$220,Graph!M92)</f>
        <v>22.93</v>
      </c>
      <c r="J92">
        <f t="shared" si="14"/>
        <v>11.465</v>
      </c>
      <c r="K92" s="1">
        <f t="shared" si="15"/>
        <v>0</v>
      </c>
      <c r="L92">
        <v>6</v>
      </c>
      <c r="M92">
        <v>178</v>
      </c>
    </row>
    <row r="93" spans="1:13" ht="12.75">
      <c r="A93" s="1" t="str">
        <f>INDEX(Data!B$21:B$220,Graph!M93)</f>
        <v>Democratic PR of Korea</v>
      </c>
      <c r="B93" s="1">
        <f t="shared" si="10"/>
        <v>544.914767370931</v>
      </c>
      <c r="C93" s="1">
        <f t="shared" si="11"/>
        <v>4150.384499999999</v>
      </c>
      <c r="D93" s="1">
        <f t="shared" si="12"/>
        <v>4161.654999999999</v>
      </c>
      <c r="E93" s="1">
        <f t="shared" si="13"/>
        <v>544914184.6111395</v>
      </c>
      <c r="F93" s="1">
        <f t="shared" si="16"/>
        <v>147</v>
      </c>
      <c r="G93" s="3">
        <f t="shared" si="17"/>
        <v>4150.384499999999</v>
      </c>
      <c r="H93" s="1">
        <f>INDEX(Data!F$21:F$220,Graph!M93)</f>
        <v>544.914767370931</v>
      </c>
      <c r="I93" s="1">
        <f>INDEX(Data!G$21:G$220,Graph!M93)</f>
        <v>22.541</v>
      </c>
      <c r="J93">
        <f t="shared" si="14"/>
        <v>11.2705</v>
      </c>
      <c r="K93" s="1">
        <f t="shared" si="15"/>
        <v>-22.68513644648567</v>
      </c>
      <c r="L93">
        <v>7</v>
      </c>
      <c r="M93">
        <v>181</v>
      </c>
    </row>
    <row r="94" spans="1:13" ht="12.75">
      <c r="A94" s="1" t="str">
        <f>INDEX(Data!B$21:B$220,Graph!M94)</f>
        <v>Romania</v>
      </c>
      <c r="B94" s="1">
        <f t="shared" si="10"/>
        <v>73.65262319546852</v>
      </c>
      <c r="C94" s="1">
        <f t="shared" si="11"/>
        <v>1242.0850000000003</v>
      </c>
      <c r="D94" s="1">
        <f t="shared" si="12"/>
        <v>1253.2850000000003</v>
      </c>
      <c r="E94" s="1">
        <f t="shared" si="13"/>
        <v>73652072.58855085</v>
      </c>
      <c r="F94" s="1">
        <f t="shared" si="16"/>
        <v>55</v>
      </c>
      <c r="G94" s="3">
        <f t="shared" si="17"/>
        <v>1242.0850000000003</v>
      </c>
      <c r="H94" s="1">
        <f>INDEX(Data!F$21:F$220,Graph!M94)</f>
        <v>73.65262319546852</v>
      </c>
      <c r="I94" s="1">
        <f>INDEX(Data!G$21:G$220,Graph!M94)</f>
        <v>22.4</v>
      </c>
      <c r="J94">
        <f t="shared" si="14"/>
        <v>11.2</v>
      </c>
      <c r="K94" s="1">
        <f t="shared" si="15"/>
        <v>-11.245298636114981</v>
      </c>
      <c r="L94">
        <v>9</v>
      </c>
      <c r="M94">
        <v>69</v>
      </c>
    </row>
    <row r="95" spans="1:13" ht="12.75">
      <c r="A95" s="1" t="str">
        <f>INDEX(Data!B$21:B$220,Graph!M95)</f>
        <v>Taiwan</v>
      </c>
      <c r="B95" s="1">
        <f t="shared" si="10"/>
        <v>209.61697833318522</v>
      </c>
      <c r="C95" s="1">
        <f t="shared" si="11"/>
        <v>2964.41</v>
      </c>
      <c r="D95" s="1">
        <f t="shared" si="12"/>
        <v>2974.91</v>
      </c>
      <c r="E95" s="1">
        <f t="shared" si="13"/>
        <v>209616201.36426643</v>
      </c>
      <c r="F95" s="1">
        <f t="shared" si="16"/>
        <v>101</v>
      </c>
      <c r="G95" s="3">
        <f t="shared" si="17"/>
        <v>2964.41</v>
      </c>
      <c r="H95" s="1">
        <f>INDEX(Data!F$21:F$220,Graph!M95)</f>
        <v>209.61697833318522</v>
      </c>
      <c r="I95" s="1">
        <f>INDEX(Data!G$21:G$220,Graph!M95)</f>
        <v>21</v>
      </c>
      <c r="J95">
        <f t="shared" si="14"/>
        <v>10.5</v>
      </c>
      <c r="K95" s="1">
        <f t="shared" si="15"/>
        <v>-8.32518790993501</v>
      </c>
      <c r="L95">
        <v>7</v>
      </c>
      <c r="M95">
        <v>198</v>
      </c>
    </row>
    <row r="96" spans="1:13" ht="12.75">
      <c r="A96" s="1" t="str">
        <f>INDEX(Data!B$21:B$220,Graph!M96)</f>
        <v>Ghana</v>
      </c>
      <c r="B96" s="1">
        <f t="shared" si="10"/>
        <v>800.6747036447772</v>
      </c>
      <c r="C96" s="1">
        <f t="shared" si="11"/>
        <v>5914.874999999999</v>
      </c>
      <c r="D96" s="1">
        <f t="shared" si="12"/>
        <v>5925.124999999999</v>
      </c>
      <c r="E96" s="1">
        <f t="shared" si="13"/>
        <v>800674134.2841648</v>
      </c>
      <c r="F96" s="1">
        <f t="shared" si="16"/>
        <v>173</v>
      </c>
      <c r="G96" s="3">
        <f t="shared" si="17"/>
        <v>5914.874999999999</v>
      </c>
      <c r="H96" s="1">
        <f>INDEX(Data!F$21:F$220,Graph!M96)</f>
        <v>800.6747036447772</v>
      </c>
      <c r="I96" s="1">
        <f>INDEX(Data!G$21:G$220,Graph!M96)</f>
        <v>20.5</v>
      </c>
      <c r="J96">
        <f t="shared" si="14"/>
        <v>10.25</v>
      </c>
      <c r="K96" s="1">
        <f t="shared" si="15"/>
        <v>-34.552128839746274</v>
      </c>
      <c r="L96">
        <v>3</v>
      </c>
      <c r="M96">
        <v>131</v>
      </c>
    </row>
    <row r="97" spans="1:13" ht="12.75">
      <c r="A97" s="1" t="str">
        <f>INDEX(Data!B$21:B$220,Graph!M97)</f>
        <v>Australia</v>
      </c>
      <c r="B97" s="1">
        <f t="shared" si="10"/>
        <v>33.66007707752164</v>
      </c>
      <c r="C97" s="1">
        <f t="shared" si="11"/>
        <v>545.835</v>
      </c>
      <c r="D97" s="1">
        <f t="shared" si="12"/>
        <v>555.585</v>
      </c>
      <c r="E97" s="1">
        <f t="shared" si="13"/>
        <v>33660006.12396168</v>
      </c>
      <c r="F97" s="1">
        <f t="shared" si="16"/>
        <v>37</v>
      </c>
      <c r="G97" s="3">
        <f t="shared" si="17"/>
        <v>545.835</v>
      </c>
      <c r="H97" s="1">
        <f>INDEX(Data!F$21:F$220,Graph!M97)</f>
        <v>33.66007707752164</v>
      </c>
      <c r="I97" s="1">
        <f>INDEX(Data!G$21:G$220,Graph!M97)</f>
        <v>19.5</v>
      </c>
      <c r="J97">
        <f t="shared" si="14"/>
        <v>9.75</v>
      </c>
      <c r="K97" s="1">
        <f t="shared" si="15"/>
        <v>-0.345485068289932</v>
      </c>
      <c r="L97">
        <v>5</v>
      </c>
      <c r="M97">
        <v>3</v>
      </c>
    </row>
    <row r="98" spans="1:13" ht="12.75">
      <c r="A98" s="1" t="str">
        <f>INDEX(Data!B$21:B$220,Graph!M98)</f>
        <v>Yemen</v>
      </c>
      <c r="B98" s="1">
        <f t="shared" si="10"/>
        <v>894.5190167602624</v>
      </c>
      <c r="C98" s="1">
        <f t="shared" si="11"/>
        <v>5959.4749999999985</v>
      </c>
      <c r="D98" s="1">
        <f t="shared" si="12"/>
        <v>5969.124999999998</v>
      </c>
      <c r="E98" s="1">
        <f t="shared" si="13"/>
        <v>894519152.0919211</v>
      </c>
      <c r="F98" s="1">
        <f t="shared" si="16"/>
        <v>178</v>
      </c>
      <c r="G98" s="3">
        <f t="shared" si="17"/>
        <v>5959.4749999999985</v>
      </c>
      <c r="H98" s="1">
        <f>INDEX(Data!F$21:F$220,Graph!M98)</f>
        <v>894.5190167602624</v>
      </c>
      <c r="I98" s="1">
        <f>INDEX(Data!G$21:G$220,Graph!M98)</f>
        <v>19.3</v>
      </c>
      <c r="J98">
        <f t="shared" si="14"/>
        <v>9.65</v>
      </c>
      <c r="K98" s="1">
        <f t="shared" si="15"/>
        <v>-15.888362001180553</v>
      </c>
      <c r="L98">
        <v>6</v>
      </c>
      <c r="M98">
        <v>149</v>
      </c>
    </row>
    <row r="99" spans="1:13" ht="12.75">
      <c r="A99" s="1" t="str">
        <f>INDEX(Data!B$21:B$220,Graph!M99)</f>
        <v>Sri Lanka</v>
      </c>
      <c r="B99" s="1">
        <f t="shared" si="10"/>
        <v>123.45130988398012</v>
      </c>
      <c r="C99" s="1">
        <f t="shared" si="11"/>
        <v>1433.5200000000004</v>
      </c>
      <c r="D99" s="1">
        <f t="shared" si="12"/>
        <v>1442.9700000000005</v>
      </c>
      <c r="E99" s="1">
        <f t="shared" si="13"/>
        <v>123451099.0278398</v>
      </c>
      <c r="F99" s="1">
        <f t="shared" si="16"/>
        <v>73</v>
      </c>
      <c r="G99" s="3">
        <f t="shared" si="17"/>
        <v>1433.5200000000004</v>
      </c>
      <c r="H99" s="1">
        <f>INDEX(Data!F$21:F$220,Graph!M99)</f>
        <v>123.45130988398012</v>
      </c>
      <c r="I99" s="1">
        <f>INDEX(Data!G$21:G$220,Graph!M99)</f>
        <v>18.9</v>
      </c>
      <c r="J99">
        <f t="shared" si="14"/>
        <v>9.45</v>
      </c>
      <c r="K99" s="1">
        <f t="shared" si="15"/>
        <v>-2.274885099280084</v>
      </c>
      <c r="L99">
        <v>4</v>
      </c>
      <c r="M99">
        <v>96</v>
      </c>
    </row>
    <row r="100" spans="1:13" ht="12.75">
      <c r="A100" s="1" t="str">
        <f>INDEX(Data!B$21:B$220,Graph!M100)</f>
        <v>Mozambique</v>
      </c>
      <c r="B100" s="1">
        <f t="shared" si="10"/>
        <v>1080.9690347145013</v>
      </c>
      <c r="C100" s="1">
        <f t="shared" si="11"/>
        <v>6038.274999999998</v>
      </c>
      <c r="D100" s="1">
        <f t="shared" si="12"/>
        <v>6047.524999999998</v>
      </c>
      <c r="E100" s="1">
        <f t="shared" si="13"/>
        <v>1080969173.9637585</v>
      </c>
      <c r="F100" s="1">
        <f t="shared" si="16"/>
        <v>184</v>
      </c>
      <c r="G100" s="3">
        <f t="shared" si="17"/>
        <v>6038.274999999998</v>
      </c>
      <c r="H100" s="1">
        <f>INDEX(Data!F$21:F$220,Graph!M100)</f>
        <v>1080.9690347145013</v>
      </c>
      <c r="I100" s="1">
        <f>INDEX(Data!G$21:G$220,Graph!M100)</f>
        <v>18.5</v>
      </c>
      <c r="J100">
        <f t="shared" si="14"/>
        <v>9.25</v>
      </c>
      <c r="K100" s="1">
        <f t="shared" si="15"/>
        <v>-1.7719899576993612</v>
      </c>
      <c r="L100">
        <v>2</v>
      </c>
      <c r="M100">
        <v>171</v>
      </c>
    </row>
    <row r="101" spans="1:13" ht="12.75">
      <c r="A101" s="1" t="str">
        <f>INDEX(Data!B$21:B$220,Graph!M101)</f>
        <v>Syrian Arab Republic</v>
      </c>
      <c r="B101" s="1">
        <f t="shared" si="10"/>
        <v>247.9311783167397</v>
      </c>
      <c r="C101" s="1">
        <f t="shared" si="11"/>
        <v>3129.4519999999998</v>
      </c>
      <c r="D101" s="1">
        <f t="shared" si="12"/>
        <v>3138.1519999999996</v>
      </c>
      <c r="E101" s="1">
        <f t="shared" si="13"/>
        <v>247931108.78753504</v>
      </c>
      <c r="F101" s="1">
        <f t="shared" si="16"/>
        <v>110</v>
      </c>
      <c r="G101" s="3">
        <f t="shared" si="17"/>
        <v>3129.4519999999998</v>
      </c>
      <c r="H101" s="1">
        <f>INDEX(Data!F$21:F$220,Graph!M101)</f>
        <v>247.9311783167397</v>
      </c>
      <c r="I101" s="1">
        <f>INDEX(Data!G$21:G$220,Graph!M101)</f>
        <v>17.4</v>
      </c>
      <c r="J101">
        <f t="shared" si="14"/>
        <v>8.7</v>
      </c>
      <c r="K101" s="1">
        <f t="shared" si="15"/>
        <v>-4.983020039843524</v>
      </c>
      <c r="L101">
        <v>6</v>
      </c>
      <c r="M101">
        <v>106</v>
      </c>
    </row>
    <row r="102" spans="1:13" ht="12.75">
      <c r="A102" s="1" t="str">
        <f>INDEX(Data!B$21:B$220,Graph!M102)</f>
        <v>Madagascar</v>
      </c>
      <c r="B102" s="1">
        <f t="shared" si="10"/>
        <v>799.0902319642477</v>
      </c>
      <c r="C102" s="1">
        <f t="shared" si="11"/>
        <v>5892.374999999999</v>
      </c>
      <c r="D102" s="1">
        <f t="shared" si="12"/>
        <v>5900.824999999999</v>
      </c>
      <c r="E102" s="1">
        <f t="shared" si="13"/>
        <v>799090152.7074335</v>
      </c>
      <c r="F102" s="1">
        <f t="shared" si="16"/>
        <v>171</v>
      </c>
      <c r="G102" s="3">
        <f t="shared" si="17"/>
        <v>5892.374999999999</v>
      </c>
      <c r="H102" s="1">
        <f>INDEX(Data!F$21:F$220,Graph!M102)</f>
        <v>799.0902319642477</v>
      </c>
      <c r="I102" s="1">
        <f>INDEX(Data!G$21:G$220,Graph!M102)</f>
        <v>16.9</v>
      </c>
      <c r="J102">
        <f t="shared" si="14"/>
        <v>8.45</v>
      </c>
      <c r="K102" s="1">
        <f t="shared" si="15"/>
        <v>-1.000575864078428</v>
      </c>
      <c r="L102">
        <v>2</v>
      </c>
      <c r="M102">
        <v>150</v>
      </c>
    </row>
    <row r="103" spans="1:13" ht="12.75">
      <c r="A103" s="1" t="str">
        <f>INDEX(Data!B$21:B$220,Graph!M103)</f>
        <v>Côte d'Ivoire</v>
      </c>
      <c r="B103" s="1">
        <f t="shared" si="10"/>
        <v>921.1684915945771</v>
      </c>
      <c r="C103" s="1">
        <f t="shared" si="11"/>
        <v>5987.2249999999985</v>
      </c>
      <c r="D103" s="1">
        <f t="shared" si="12"/>
        <v>5995.424999999998</v>
      </c>
      <c r="E103" s="1">
        <f t="shared" si="13"/>
        <v>921168165.6273319</v>
      </c>
      <c r="F103" s="1">
        <f t="shared" si="16"/>
        <v>180</v>
      </c>
      <c r="G103" s="3">
        <f t="shared" si="17"/>
        <v>5987.2249999999985</v>
      </c>
      <c r="H103" s="1">
        <f>INDEX(Data!F$21:F$220,Graph!M103)</f>
        <v>921.1684915945771</v>
      </c>
      <c r="I103" s="1">
        <f>INDEX(Data!G$21:G$220,Graph!M103)</f>
        <v>16.4</v>
      </c>
      <c r="J103">
        <f t="shared" si="14"/>
        <v>8.2</v>
      </c>
      <c r="K103" s="1">
        <f t="shared" si="15"/>
        <v>-70.76328524512098</v>
      </c>
      <c r="L103">
        <v>3</v>
      </c>
      <c r="M103">
        <v>163</v>
      </c>
    </row>
    <row r="104" spans="1:13" ht="12.75">
      <c r="A104" s="1" t="str">
        <f>INDEX(Data!B$21:B$220,Graph!M104)</f>
        <v>Netherlands</v>
      </c>
      <c r="B104" s="1">
        <f t="shared" si="10"/>
        <v>26.623843583819635</v>
      </c>
      <c r="C104" s="1">
        <f t="shared" si="11"/>
        <v>407.7349999999999</v>
      </c>
      <c r="D104" s="1">
        <f t="shared" si="12"/>
        <v>415.7849999999999</v>
      </c>
      <c r="E104" s="1">
        <f t="shared" si="13"/>
        <v>26623007.57927093</v>
      </c>
      <c r="F104" s="1">
        <f t="shared" si="16"/>
        <v>27</v>
      </c>
      <c r="G104" s="3">
        <f t="shared" si="17"/>
        <v>407.7349999999999</v>
      </c>
      <c r="H104" s="1">
        <f>INDEX(Data!F$21:F$220,Graph!M104)</f>
        <v>26.623843583819635</v>
      </c>
      <c r="I104" s="1">
        <f>INDEX(Data!G$21:G$220,Graph!M104)</f>
        <v>16.1</v>
      </c>
      <c r="J104">
        <f t="shared" si="14"/>
        <v>8.05</v>
      </c>
      <c r="K104" s="1">
        <f t="shared" si="15"/>
        <v>-0.4396228411786396</v>
      </c>
      <c r="L104">
        <v>11</v>
      </c>
      <c r="M104">
        <v>5</v>
      </c>
    </row>
    <row r="105" spans="1:13" ht="12.75">
      <c r="A105" s="1" t="str">
        <f>INDEX(Data!B$21:B$220,Graph!M105)</f>
        <v>Cameroon</v>
      </c>
      <c r="B105" s="1">
        <f t="shared" si="10"/>
        <v>759.529257387062</v>
      </c>
      <c r="C105" s="1">
        <f t="shared" si="11"/>
        <v>5624.588</v>
      </c>
      <c r="D105" s="1">
        <f t="shared" si="12"/>
        <v>5632.438</v>
      </c>
      <c r="E105" s="1">
        <f t="shared" si="13"/>
        <v>759529143.5151896</v>
      </c>
      <c r="F105" s="1">
        <f t="shared" si="16"/>
        <v>165</v>
      </c>
      <c r="G105" s="3">
        <f t="shared" si="17"/>
        <v>5624.588</v>
      </c>
      <c r="H105" s="1">
        <f>INDEX(Data!F$21:F$220,Graph!M105)</f>
        <v>759.529257387062</v>
      </c>
      <c r="I105" s="1">
        <f>INDEX(Data!G$21:G$220,Graph!M105)</f>
        <v>15.7</v>
      </c>
      <c r="J105">
        <f t="shared" si="14"/>
        <v>7.85</v>
      </c>
      <c r="K105" s="1">
        <f t="shared" si="15"/>
        <v>-0.17403710279813822</v>
      </c>
      <c r="L105">
        <v>3</v>
      </c>
      <c r="M105">
        <v>141</v>
      </c>
    </row>
    <row r="106" spans="1:13" ht="12.75">
      <c r="A106" s="1" t="str">
        <f>INDEX(Data!B$21:B$220,Graph!M106)</f>
        <v>Chile</v>
      </c>
      <c r="B106" s="1">
        <f t="shared" si="10"/>
        <v>97.17752911465695</v>
      </c>
      <c r="C106" s="1">
        <f t="shared" si="11"/>
        <v>1299.6850000000004</v>
      </c>
      <c r="D106" s="1">
        <f t="shared" si="12"/>
        <v>1307.4850000000004</v>
      </c>
      <c r="E106" s="1">
        <f t="shared" si="13"/>
        <v>97177045.49916935</v>
      </c>
      <c r="F106" s="1">
        <f t="shared" si="16"/>
        <v>60</v>
      </c>
      <c r="G106" s="3">
        <f t="shared" si="17"/>
        <v>1299.6850000000004</v>
      </c>
      <c r="H106" s="1">
        <f>INDEX(Data!F$21:F$220,Graph!M106)</f>
        <v>97.17752911465695</v>
      </c>
      <c r="I106" s="1">
        <f>INDEX(Data!G$21:G$220,Graph!M106)</f>
        <v>15.6</v>
      </c>
      <c r="J106">
        <f t="shared" si="14"/>
        <v>7.8</v>
      </c>
      <c r="K106" s="1">
        <f t="shared" si="15"/>
        <v>-0.10293656926502592</v>
      </c>
      <c r="L106">
        <v>8</v>
      </c>
      <c r="M106">
        <v>43</v>
      </c>
    </row>
    <row r="107" spans="1:13" ht="12.75">
      <c r="A107" s="1" t="str">
        <f>INDEX(Data!B$21:B$220,Graph!M107)</f>
        <v>Kazakhstan</v>
      </c>
      <c r="B107" s="1">
        <f t="shared" si="10"/>
        <v>189.76206206840376</v>
      </c>
      <c r="C107" s="1">
        <f t="shared" si="11"/>
        <v>1624.4600000000003</v>
      </c>
      <c r="D107" s="1">
        <f t="shared" si="12"/>
        <v>1632.2100000000003</v>
      </c>
      <c r="E107" s="1">
        <f t="shared" si="13"/>
        <v>189762080.48314902</v>
      </c>
      <c r="F107" s="1">
        <f t="shared" si="16"/>
        <v>93</v>
      </c>
      <c r="G107" s="3">
        <f t="shared" si="17"/>
        <v>1624.4600000000003</v>
      </c>
      <c r="H107" s="1">
        <f>INDEX(Data!F$21:F$220,Graph!M107)</f>
        <v>189.76206206840376</v>
      </c>
      <c r="I107" s="1">
        <f>INDEX(Data!G$21:G$220,Graph!M107)</f>
        <v>15.5</v>
      </c>
      <c r="J107">
        <f t="shared" si="14"/>
        <v>7.75</v>
      </c>
      <c r="K107" s="1">
        <f t="shared" si="15"/>
        <v>-0.09722724018692475</v>
      </c>
      <c r="L107">
        <v>6</v>
      </c>
      <c r="M107">
        <v>78</v>
      </c>
    </row>
    <row r="108" spans="1:13" ht="12.75">
      <c r="A108" s="1" t="str">
        <f>INDEX(Data!B$21:B$220,Graph!M108)</f>
        <v>Cambodia</v>
      </c>
      <c r="B108" s="1">
        <f t="shared" si="10"/>
        <v>835.2268324845235</v>
      </c>
      <c r="C108" s="1">
        <f t="shared" si="11"/>
        <v>5932.024999999999</v>
      </c>
      <c r="D108" s="1">
        <f t="shared" si="12"/>
        <v>5938.924999999998</v>
      </c>
      <c r="E108" s="1">
        <f t="shared" si="13"/>
        <v>835226132.2108036</v>
      </c>
      <c r="F108" s="1">
        <f t="shared" si="16"/>
        <v>174</v>
      </c>
      <c r="G108" s="3">
        <f t="shared" si="17"/>
        <v>5932.024999999999</v>
      </c>
      <c r="H108" s="1">
        <f>INDEX(Data!F$21:F$220,Graph!M108)</f>
        <v>835.2268324845235</v>
      </c>
      <c r="I108" s="1">
        <f>INDEX(Data!G$21:G$220,Graph!M108)</f>
        <v>13.8</v>
      </c>
      <c r="J108">
        <f t="shared" si="14"/>
        <v>6.9</v>
      </c>
      <c r="K108" s="1">
        <f t="shared" si="15"/>
        <v>-3.005020187878017</v>
      </c>
      <c r="L108">
        <v>5</v>
      </c>
      <c r="M108">
        <v>130</v>
      </c>
    </row>
    <row r="109" spans="1:13" ht="12.75">
      <c r="A109" s="1" t="str">
        <f>INDEX(Data!B$21:B$220,Graph!M109)</f>
        <v>Angola</v>
      </c>
      <c r="B109" s="1">
        <f t="shared" si="10"/>
        <v>1442.4386492132146</v>
      </c>
      <c r="C109" s="1">
        <f t="shared" si="11"/>
        <v>6165.863999999997</v>
      </c>
      <c r="D109" s="1">
        <f t="shared" si="12"/>
        <v>6172.463999999997</v>
      </c>
      <c r="E109" s="1">
        <f t="shared" si="13"/>
        <v>1442438168.1146817</v>
      </c>
      <c r="F109" s="1">
        <f t="shared" si="16"/>
        <v>193</v>
      </c>
      <c r="G109" s="3">
        <f t="shared" si="17"/>
        <v>6165.863999999997</v>
      </c>
      <c r="H109" s="1">
        <f>INDEX(Data!F$21:F$220,Graph!M109)</f>
        <v>1442.4386492132146</v>
      </c>
      <c r="I109" s="1">
        <f>INDEX(Data!G$21:G$220,Graph!M109)</f>
        <v>13.2</v>
      </c>
      <c r="J109">
        <f t="shared" si="14"/>
        <v>6.6</v>
      </c>
      <c r="K109" s="1">
        <f t="shared" si="15"/>
        <v>-2.1098402589600482</v>
      </c>
      <c r="L109">
        <v>1</v>
      </c>
      <c r="M109">
        <v>166</v>
      </c>
    </row>
    <row r="110" spans="1:13" ht="12.75">
      <c r="A110" s="1" t="str">
        <f>INDEX(Data!B$21:B$220,Graph!M110)</f>
        <v>Ecuador</v>
      </c>
      <c r="B110" s="1">
        <f t="shared" si="10"/>
        <v>245.15242636290682</v>
      </c>
      <c r="C110" s="1">
        <f t="shared" si="11"/>
        <v>3114.352</v>
      </c>
      <c r="D110" s="1">
        <f t="shared" si="12"/>
        <v>3120.752</v>
      </c>
      <c r="E110" s="1">
        <f t="shared" si="13"/>
        <v>245152102.05060047</v>
      </c>
      <c r="F110" s="1">
        <f t="shared" si="16"/>
        <v>109</v>
      </c>
      <c r="G110" s="3">
        <f t="shared" si="17"/>
        <v>3114.352</v>
      </c>
      <c r="H110" s="1">
        <f>INDEX(Data!F$21:F$220,Graph!M110)</f>
        <v>245.15242636290682</v>
      </c>
      <c r="I110" s="1">
        <f>INDEX(Data!G$21:G$220,Graph!M110)</f>
        <v>12.8</v>
      </c>
      <c r="J110">
        <f t="shared" si="14"/>
        <v>6.4</v>
      </c>
      <c r="K110" s="1">
        <f t="shared" si="15"/>
        <v>-2.778751953832881</v>
      </c>
      <c r="L110">
        <v>8</v>
      </c>
      <c r="M110">
        <v>100</v>
      </c>
    </row>
    <row r="111" spans="1:13" ht="12.75">
      <c r="A111" s="1" t="str">
        <f>INDEX(Data!B$21:B$220,Graph!M111)</f>
        <v>Zimbabwe</v>
      </c>
      <c r="B111" s="1">
        <f t="shared" si="10"/>
        <v>507.01442604354304</v>
      </c>
      <c r="C111" s="1">
        <f t="shared" si="11"/>
        <v>4129.114</v>
      </c>
      <c r="D111" s="1">
        <f t="shared" si="12"/>
        <v>4135.513999999999</v>
      </c>
      <c r="E111" s="1">
        <f t="shared" si="13"/>
        <v>507014149.05060047</v>
      </c>
      <c r="F111" s="1">
        <f aca="true" t="shared" si="18" ref="F111:F142">RANK(E111,E$47:E$246,1)</f>
        <v>145</v>
      </c>
      <c r="G111" s="3">
        <f aca="true" t="shared" si="19" ref="G111:G142">C111</f>
        <v>4129.114</v>
      </c>
      <c r="H111" s="1">
        <f>INDEX(Data!F$21:F$220,Graph!M111)</f>
        <v>507.01442604354304</v>
      </c>
      <c r="I111" s="1">
        <f>INDEX(Data!G$21:G$220,Graph!M111)</f>
        <v>12.8</v>
      </c>
      <c r="J111">
        <f t="shared" si="14"/>
        <v>6.4</v>
      </c>
      <c r="K111" s="1">
        <f t="shared" si="15"/>
        <v>-35.04563864709826</v>
      </c>
      <c r="L111">
        <v>2</v>
      </c>
      <c r="M111">
        <v>147</v>
      </c>
    </row>
    <row r="112" spans="1:13" ht="12.75">
      <c r="A112" s="1" t="str">
        <f>INDEX(Data!B$21:B$220,Graph!M112)</f>
        <v>Burkina Faso</v>
      </c>
      <c r="B112" s="1">
        <f aca="true" t="shared" si="20" ref="B112:B175">H112</f>
        <v>1082.7410246722006</v>
      </c>
      <c r="C112" s="1">
        <f aca="true" t="shared" si="21" ref="C112:C175">IF(F112=1,I112/2,I112/2+VLOOKUP(F112-1,F$47:I$246,4,FALSE)/2+VLOOKUP(F112-1,F$47:G$246,2,FALSE))</f>
        <v>6053.824999999998</v>
      </c>
      <c r="D112" s="1">
        <f aca="true" t="shared" si="22" ref="D112:D175">C112+J112</f>
        <v>6060.124999999998</v>
      </c>
      <c r="E112" s="1">
        <f aca="true" t="shared" si="23" ref="E112:E175">1000*(INT(1000*H112)+I112/I$248)+M112</f>
        <v>1082741177.01856</v>
      </c>
      <c r="F112" s="1">
        <f t="shared" si="18"/>
        <v>185</v>
      </c>
      <c r="G112" s="3">
        <f t="shared" si="19"/>
        <v>6053.824999999998</v>
      </c>
      <c r="H112" s="1">
        <f>INDEX(Data!F$21:F$220,Graph!M112)</f>
        <v>1082.7410246722006</v>
      </c>
      <c r="I112" s="1">
        <f>INDEX(Data!G$21:G$220,Graph!M112)</f>
        <v>12.6</v>
      </c>
      <c r="J112">
        <f aca="true" t="shared" si="24" ref="J112:J175">I112/2</f>
        <v>6.3</v>
      </c>
      <c r="K112" s="1">
        <f aca="true" t="shared" si="25" ref="K112:K175">IF(F112=200,0,B112-VLOOKUP(F112+1,F$47:H$246,3,FALSE))</f>
        <v>-24.954803103217728</v>
      </c>
      <c r="L112">
        <v>3</v>
      </c>
      <c r="M112">
        <v>175</v>
      </c>
    </row>
    <row r="113" spans="1:13" ht="12.75">
      <c r="A113" s="1" t="str">
        <f>INDEX(Data!B$21:B$220,Graph!M113)</f>
        <v>Mali</v>
      </c>
      <c r="B113" s="1">
        <f t="shared" si="20"/>
        <v>1444.5484894721747</v>
      </c>
      <c r="C113" s="1">
        <f t="shared" si="21"/>
        <v>6178.7639999999965</v>
      </c>
      <c r="D113" s="1">
        <f t="shared" si="22"/>
        <v>6185.063999999997</v>
      </c>
      <c r="E113" s="1">
        <f t="shared" si="23"/>
        <v>1444548176.01856</v>
      </c>
      <c r="F113" s="1">
        <f t="shared" si="18"/>
        <v>194</v>
      </c>
      <c r="G113" s="3">
        <f t="shared" si="19"/>
        <v>6178.7639999999965</v>
      </c>
      <c r="H113" s="1">
        <f>INDEX(Data!F$21:F$220,Graph!M113)</f>
        <v>1444.5484894721747</v>
      </c>
      <c r="I113" s="1">
        <f>INDEX(Data!G$21:G$220,Graph!M113)</f>
        <v>12.6</v>
      </c>
      <c r="J113">
        <f t="shared" si="24"/>
        <v>6.3</v>
      </c>
      <c r="K113" s="1">
        <f t="shared" si="25"/>
        <v>-99.72222326086512</v>
      </c>
      <c r="L113">
        <v>3</v>
      </c>
      <c r="M113">
        <v>174</v>
      </c>
    </row>
    <row r="114" spans="1:13" ht="12.75">
      <c r="A114" s="1" t="str">
        <f>INDEX(Data!B$21:B$220,Graph!M114)</f>
        <v>Guatemala</v>
      </c>
      <c r="B114" s="1">
        <f t="shared" si="20"/>
        <v>348.34617564021823</v>
      </c>
      <c r="C114" s="1">
        <f t="shared" si="21"/>
        <v>3794.6139999999996</v>
      </c>
      <c r="D114" s="1">
        <f t="shared" si="22"/>
        <v>3800.6139999999996</v>
      </c>
      <c r="E114" s="1">
        <f t="shared" si="23"/>
        <v>348346122.92243797</v>
      </c>
      <c r="F114" s="1">
        <f t="shared" si="18"/>
        <v>125</v>
      </c>
      <c r="G114" s="3">
        <f t="shared" si="19"/>
        <v>3794.6139999999996</v>
      </c>
      <c r="H114" s="1">
        <f>INDEX(Data!F$21:F$220,Graph!M114)</f>
        <v>348.34617564021823</v>
      </c>
      <c r="I114" s="1">
        <f>INDEX(Data!G$21:G$220,Graph!M114)</f>
        <v>12</v>
      </c>
      <c r="J114">
        <f t="shared" si="24"/>
        <v>6</v>
      </c>
      <c r="K114" s="1">
        <f t="shared" si="25"/>
        <v>-1.2740588971450961</v>
      </c>
      <c r="L114">
        <v>8</v>
      </c>
      <c r="M114">
        <v>121</v>
      </c>
    </row>
    <row r="115" spans="1:13" ht="12.75">
      <c r="A115" s="1" t="str">
        <f>INDEX(Data!B$21:B$220,Graph!M115)</f>
        <v>Malawi</v>
      </c>
      <c r="B115" s="1">
        <f t="shared" si="20"/>
        <v>695.1018142333545</v>
      </c>
      <c r="C115" s="1">
        <f t="shared" si="21"/>
        <v>4422.815</v>
      </c>
      <c r="D115" s="1">
        <f t="shared" si="22"/>
        <v>4428.764999999999</v>
      </c>
      <c r="E115" s="1">
        <f t="shared" si="23"/>
        <v>695101166.9064176</v>
      </c>
      <c r="F115" s="1">
        <f t="shared" si="18"/>
        <v>159</v>
      </c>
      <c r="G115" s="3">
        <f t="shared" si="19"/>
        <v>4422.815</v>
      </c>
      <c r="H115" s="1">
        <f>INDEX(Data!F$21:F$220,Graph!M115)</f>
        <v>695.1018142333545</v>
      </c>
      <c r="I115" s="1">
        <f>INDEX(Data!G$21:G$220,Graph!M115)</f>
        <v>11.9</v>
      </c>
      <c r="J115">
        <f t="shared" si="24"/>
        <v>5.95</v>
      </c>
      <c r="K115" s="1">
        <f t="shared" si="25"/>
        <v>-13.010814218310657</v>
      </c>
      <c r="L115">
        <v>2</v>
      </c>
      <c r="M115">
        <v>165</v>
      </c>
    </row>
    <row r="116" spans="1:13" ht="12.75">
      <c r="A116" s="1" t="str">
        <f>INDEX(Data!B$21:B$220,Graph!M116)</f>
        <v>Niger</v>
      </c>
      <c r="B116" s="1">
        <f t="shared" si="20"/>
        <v>2376.3196077667044</v>
      </c>
      <c r="C116" s="1">
        <f t="shared" si="21"/>
        <v>6208.5939999999955</v>
      </c>
      <c r="D116" s="1">
        <f t="shared" si="22"/>
        <v>6214.3439999999955</v>
      </c>
      <c r="E116" s="1">
        <f t="shared" si="23"/>
        <v>2376319177.842336</v>
      </c>
      <c r="F116" s="1">
        <f t="shared" si="18"/>
        <v>198</v>
      </c>
      <c r="G116" s="3">
        <f t="shared" si="19"/>
        <v>6208.5939999999955</v>
      </c>
      <c r="H116" s="1">
        <f>INDEX(Data!F$21:F$220,Graph!M116)</f>
        <v>2376.3196077667044</v>
      </c>
      <c r="I116" s="1">
        <f>INDEX(Data!G$21:G$220,Graph!M116)</f>
        <v>11.5</v>
      </c>
      <c r="J116">
        <f t="shared" si="24"/>
        <v>5.75</v>
      </c>
      <c r="K116" s="1">
        <f t="shared" si="25"/>
        <v>-264.1465979834188</v>
      </c>
      <c r="L116">
        <v>3</v>
      </c>
      <c r="M116">
        <v>176</v>
      </c>
    </row>
    <row r="117" spans="1:13" ht="12.75">
      <c r="A117" s="1" t="str">
        <f>INDEX(Data!B$21:B$220,Graph!M117)</f>
        <v>Cuba</v>
      </c>
      <c r="B117" s="1">
        <f t="shared" si="20"/>
        <v>35.63997412758225</v>
      </c>
      <c r="C117" s="1">
        <f t="shared" si="21"/>
        <v>661.8350000000002</v>
      </c>
      <c r="D117" s="1">
        <f t="shared" si="22"/>
        <v>667.4850000000001</v>
      </c>
      <c r="E117" s="1">
        <f t="shared" si="23"/>
        <v>35639053.810295746</v>
      </c>
      <c r="F117" s="1">
        <f t="shared" si="18"/>
        <v>41</v>
      </c>
      <c r="G117" s="3">
        <f t="shared" si="19"/>
        <v>661.8350000000002</v>
      </c>
      <c r="H117" s="1">
        <f>INDEX(Data!F$21:F$220,Graph!M117)</f>
        <v>35.63997412758225</v>
      </c>
      <c r="I117" s="1">
        <f>INDEX(Data!G$21:G$220,Graph!M117)</f>
        <v>11.3</v>
      </c>
      <c r="J117">
        <f t="shared" si="24"/>
        <v>5.65</v>
      </c>
      <c r="K117" s="1">
        <f t="shared" si="25"/>
        <v>-1.0825458425520367</v>
      </c>
      <c r="L117">
        <v>8</v>
      </c>
      <c r="M117">
        <v>52</v>
      </c>
    </row>
    <row r="118" spans="1:13" ht="12.75">
      <c r="A118" s="1" t="str">
        <f>INDEX(Data!B$21:B$220,Graph!M118)</f>
        <v>Greece</v>
      </c>
      <c r="B118" s="1">
        <f t="shared" si="20"/>
        <v>23.761949040521447</v>
      </c>
      <c r="C118" s="1">
        <f t="shared" si="21"/>
        <v>388.7509999999999</v>
      </c>
      <c r="D118" s="1">
        <f t="shared" si="22"/>
        <v>394.2509999999999</v>
      </c>
      <c r="E118" s="1">
        <f t="shared" si="23"/>
        <v>23761025.762234796</v>
      </c>
      <c r="F118" s="1">
        <f t="shared" si="18"/>
        <v>23</v>
      </c>
      <c r="G118" s="3">
        <f t="shared" si="19"/>
        <v>388.7509999999999</v>
      </c>
      <c r="H118" s="1">
        <f>INDEX(Data!F$21:F$220,Graph!M118)</f>
        <v>23.761949040521447</v>
      </c>
      <c r="I118" s="1">
        <f>INDEX(Data!G$21:G$220,Graph!M118)</f>
        <v>11</v>
      </c>
      <c r="J118">
        <f t="shared" si="24"/>
        <v>5.5</v>
      </c>
      <c r="K118" s="1">
        <f t="shared" si="25"/>
        <v>-0.1323305073487262</v>
      </c>
      <c r="L118">
        <v>11</v>
      </c>
      <c r="M118">
        <v>24</v>
      </c>
    </row>
    <row r="119" spans="1:13" ht="12.75">
      <c r="A119" s="1" t="str">
        <f>INDEX(Data!B$21:B$220,Graph!M119)</f>
        <v>Zambia</v>
      </c>
      <c r="B119" s="1">
        <f t="shared" si="20"/>
        <v>745.3465807435824</v>
      </c>
      <c r="C119" s="1">
        <f t="shared" si="21"/>
        <v>5611.388</v>
      </c>
      <c r="D119" s="1">
        <f t="shared" si="22"/>
        <v>5616.738</v>
      </c>
      <c r="E119" s="1">
        <f t="shared" si="23"/>
        <v>745346165.7141738</v>
      </c>
      <c r="F119" s="1">
        <f t="shared" si="18"/>
        <v>164</v>
      </c>
      <c r="G119" s="3">
        <f t="shared" si="19"/>
        <v>5611.388</v>
      </c>
      <c r="H119" s="1">
        <f>INDEX(Data!F$21:F$220,Graph!M119)</f>
        <v>745.3465807435824</v>
      </c>
      <c r="I119" s="1">
        <f>INDEX(Data!G$21:G$220,Graph!M119)</f>
        <v>10.7</v>
      </c>
      <c r="J119">
        <f t="shared" si="24"/>
        <v>5.35</v>
      </c>
      <c r="K119" s="1">
        <f t="shared" si="25"/>
        <v>-14.182676643479567</v>
      </c>
      <c r="L119">
        <v>1</v>
      </c>
      <c r="M119">
        <v>164</v>
      </c>
    </row>
    <row r="120" spans="1:13" ht="12.75">
      <c r="A120" s="1" t="str">
        <f>INDEX(Data!B$21:B$220,Graph!M120)</f>
        <v>Serbia &amp; Montenegro</v>
      </c>
      <c r="B120" s="1">
        <f t="shared" si="20"/>
        <v>100.21138538583764</v>
      </c>
      <c r="C120" s="1">
        <f t="shared" si="21"/>
        <v>1317.1525000000004</v>
      </c>
      <c r="D120" s="1">
        <f t="shared" si="22"/>
        <v>1322.4200000000003</v>
      </c>
      <c r="E120" s="1">
        <f t="shared" si="23"/>
        <v>100211197.68774033</v>
      </c>
      <c r="F120" s="1">
        <f t="shared" si="18"/>
        <v>63</v>
      </c>
      <c r="G120" s="3">
        <f t="shared" si="19"/>
        <v>1317.1525000000004</v>
      </c>
      <c r="H120" s="1">
        <f>INDEX(Data!F$21:F$220,Graph!M120)</f>
        <v>100.21138538583764</v>
      </c>
      <c r="I120" s="1">
        <f>INDEX(Data!G$21:G$220,Graph!M120)</f>
        <v>10.535</v>
      </c>
      <c r="J120">
        <f t="shared" si="24"/>
        <v>5.2675</v>
      </c>
      <c r="K120" s="1">
        <f t="shared" si="25"/>
        <v>-1.732310270450995</v>
      </c>
      <c r="L120">
        <v>9</v>
      </c>
      <c r="M120">
        <v>196</v>
      </c>
    </row>
    <row r="121" spans="1:13" ht="12.75">
      <c r="A121" s="1" t="str">
        <f>INDEX(Data!B$21:B$220,Graph!M121)</f>
        <v>Belgium</v>
      </c>
      <c r="B121" s="1">
        <f t="shared" si="20"/>
        <v>18.06769563093264</v>
      </c>
      <c r="C121" s="1">
        <f t="shared" si="21"/>
        <v>163.498</v>
      </c>
      <c r="D121" s="1">
        <f t="shared" si="22"/>
        <v>168.648</v>
      </c>
      <c r="E121" s="1">
        <f t="shared" si="23"/>
        <v>18067007.65009258</v>
      </c>
      <c r="F121" s="1">
        <f t="shared" si="18"/>
        <v>11</v>
      </c>
      <c r="G121" s="3">
        <f t="shared" si="19"/>
        <v>163.498</v>
      </c>
      <c r="H121" s="1">
        <f>INDEX(Data!F$21:F$220,Graph!M121)</f>
        <v>18.06769563093264</v>
      </c>
      <c r="I121" s="1">
        <f>INDEX(Data!G$21:G$220,Graph!M121)</f>
        <v>10.3</v>
      </c>
      <c r="J121">
        <f t="shared" si="24"/>
        <v>5.15</v>
      </c>
      <c r="K121" s="1">
        <f t="shared" si="25"/>
        <v>-0.24265931186583245</v>
      </c>
      <c r="L121">
        <v>11</v>
      </c>
      <c r="M121">
        <v>6</v>
      </c>
    </row>
    <row r="122" spans="1:13" ht="12.75">
      <c r="A122" s="1" t="str">
        <f>INDEX(Data!B$21:B$220,Graph!M122)</f>
        <v>Czech Republic</v>
      </c>
      <c r="B122" s="1">
        <f t="shared" si="20"/>
        <v>15.83655175981315</v>
      </c>
      <c r="C122" s="1">
        <f t="shared" si="21"/>
        <v>151.248</v>
      </c>
      <c r="D122" s="1">
        <f t="shared" si="22"/>
        <v>156.34799999999998</v>
      </c>
      <c r="E122" s="1">
        <f t="shared" si="23"/>
        <v>15836033.634072265</v>
      </c>
      <c r="F122" s="1">
        <f t="shared" si="18"/>
        <v>9</v>
      </c>
      <c r="G122" s="3">
        <f t="shared" si="19"/>
        <v>151.248</v>
      </c>
      <c r="H122" s="1">
        <f>INDEX(Data!F$21:F$220,Graph!M122)</f>
        <v>15.83655175981315</v>
      </c>
      <c r="I122" s="1">
        <f>INDEX(Data!G$21:G$220,Graph!M122)</f>
        <v>10.2</v>
      </c>
      <c r="J122">
        <f t="shared" si="24"/>
        <v>5.1</v>
      </c>
      <c r="K122" s="1">
        <f t="shared" si="25"/>
        <v>-2.215084482238284</v>
      </c>
      <c r="L122">
        <v>9</v>
      </c>
      <c r="M122">
        <v>32</v>
      </c>
    </row>
    <row r="123" spans="1:13" ht="12.75">
      <c r="A123" s="1" t="str">
        <f>INDEX(Data!B$21:B$220,Graph!M123)</f>
        <v>Portugal</v>
      </c>
      <c r="B123" s="1">
        <f t="shared" si="20"/>
        <v>21.92242891788798</v>
      </c>
      <c r="C123" s="1">
        <f t="shared" si="21"/>
        <v>320.45099999999996</v>
      </c>
      <c r="D123" s="1">
        <f t="shared" si="22"/>
        <v>325.45099999999996</v>
      </c>
      <c r="E123" s="1">
        <f t="shared" si="23"/>
        <v>21922027.602031633</v>
      </c>
      <c r="F123" s="1">
        <f t="shared" si="18"/>
        <v>20</v>
      </c>
      <c r="G123" s="3">
        <f t="shared" si="19"/>
        <v>320.45099999999996</v>
      </c>
      <c r="H123" s="1">
        <f>INDEX(Data!F$21:F$220,Graph!M123)</f>
        <v>21.92242891788798</v>
      </c>
      <c r="I123" s="1">
        <f>INDEX(Data!G$21:G$220,Graph!M123)</f>
        <v>10</v>
      </c>
      <c r="J123">
        <f t="shared" si="24"/>
        <v>5</v>
      </c>
      <c r="K123" s="1">
        <f t="shared" si="25"/>
        <v>-0.716960752477096</v>
      </c>
      <c r="L123">
        <v>11</v>
      </c>
      <c r="M123">
        <v>26</v>
      </c>
    </row>
    <row r="124" spans="1:13" ht="12.75">
      <c r="A124" s="1" t="str">
        <f>INDEX(Data!B$21:B$220,Graph!M124)</f>
        <v>Belarus</v>
      </c>
      <c r="B124" s="1">
        <f t="shared" si="20"/>
        <v>27.063466424998275</v>
      </c>
      <c r="C124" s="1">
        <f t="shared" si="21"/>
        <v>420.7349999999999</v>
      </c>
      <c r="D124" s="1">
        <f t="shared" si="22"/>
        <v>425.6849999999999</v>
      </c>
      <c r="E124" s="1">
        <f t="shared" si="23"/>
        <v>27063063.586011317</v>
      </c>
      <c r="F124" s="1">
        <f t="shared" si="18"/>
        <v>28</v>
      </c>
      <c r="G124" s="3">
        <f t="shared" si="19"/>
        <v>420.7349999999999</v>
      </c>
      <c r="H124" s="1">
        <f>INDEX(Data!F$21:F$220,Graph!M124)</f>
        <v>27.063466424998275</v>
      </c>
      <c r="I124" s="1">
        <f>INDEX(Data!G$21:G$220,Graph!M124)</f>
        <v>9.9</v>
      </c>
      <c r="J124">
        <f t="shared" si="24"/>
        <v>4.95</v>
      </c>
      <c r="K124" s="1">
        <f t="shared" si="25"/>
        <v>-0.04927200149338162</v>
      </c>
      <c r="L124">
        <v>9</v>
      </c>
      <c r="M124">
        <v>62</v>
      </c>
    </row>
    <row r="125" spans="1:13" ht="12.75">
      <c r="A125" s="1" t="str">
        <f>INDEX(Data!B$21:B$220,Graph!M125)</f>
        <v>Hungary</v>
      </c>
      <c r="B125" s="1">
        <f t="shared" si="20"/>
        <v>39.43300192435894</v>
      </c>
      <c r="C125" s="1">
        <f t="shared" si="21"/>
        <v>679.4350000000002</v>
      </c>
      <c r="D125" s="1">
        <f t="shared" si="22"/>
        <v>684.3850000000002</v>
      </c>
      <c r="E125" s="1">
        <f t="shared" si="23"/>
        <v>39433039.58601131</v>
      </c>
      <c r="F125" s="1">
        <f t="shared" si="18"/>
        <v>45</v>
      </c>
      <c r="G125" s="3">
        <f t="shared" si="19"/>
        <v>679.4350000000002</v>
      </c>
      <c r="H125" s="1">
        <f>INDEX(Data!F$21:F$220,Graph!M125)</f>
        <v>39.43300192435894</v>
      </c>
      <c r="I125" s="1">
        <f>INDEX(Data!G$21:G$220,Graph!M125)</f>
        <v>9.9</v>
      </c>
      <c r="J125">
        <f t="shared" si="24"/>
        <v>4.95</v>
      </c>
      <c r="K125" s="1">
        <f t="shared" si="25"/>
        <v>-3.297342452473167</v>
      </c>
      <c r="L125">
        <v>9</v>
      </c>
      <c r="M125">
        <v>38</v>
      </c>
    </row>
    <row r="126" spans="1:13" ht="12.75">
      <c r="A126" s="1" t="str">
        <f>INDEX(Data!B$21:B$220,Graph!M126)</f>
        <v>Senegal</v>
      </c>
      <c r="B126" s="1">
        <f t="shared" si="20"/>
        <v>910.4073787614429</v>
      </c>
      <c r="C126" s="1">
        <f t="shared" si="21"/>
        <v>5974.074999999999</v>
      </c>
      <c r="D126" s="1">
        <f t="shared" si="22"/>
        <v>5979.024999999999</v>
      </c>
      <c r="E126" s="1">
        <f t="shared" si="23"/>
        <v>910407158.5860113</v>
      </c>
      <c r="F126" s="1">
        <f t="shared" si="18"/>
        <v>179</v>
      </c>
      <c r="G126" s="3">
        <f t="shared" si="19"/>
        <v>5974.074999999999</v>
      </c>
      <c r="H126" s="1">
        <f>INDEX(Data!F$21:F$220,Graph!M126)</f>
        <v>910.4073787614429</v>
      </c>
      <c r="I126" s="1">
        <f>INDEX(Data!G$21:G$220,Graph!M126)</f>
        <v>9.9</v>
      </c>
      <c r="J126">
        <f t="shared" si="24"/>
        <v>4.95</v>
      </c>
      <c r="K126" s="1">
        <f t="shared" si="25"/>
        <v>-10.76111283313412</v>
      </c>
      <c r="L126">
        <v>3</v>
      </c>
      <c r="M126">
        <v>157</v>
      </c>
    </row>
    <row r="127" spans="1:13" ht="12.75">
      <c r="A127" s="1" t="str">
        <f>INDEX(Data!B$21:B$220,Graph!M127)</f>
        <v>Tunisia</v>
      </c>
      <c r="B127" s="1">
        <f t="shared" si="20"/>
        <v>89.89204980981741</v>
      </c>
      <c r="C127" s="1">
        <f t="shared" si="21"/>
        <v>1287.0350000000003</v>
      </c>
      <c r="D127" s="1">
        <f t="shared" si="22"/>
        <v>1291.8850000000002</v>
      </c>
      <c r="E127" s="1">
        <f t="shared" si="23"/>
        <v>89892093.55397068</v>
      </c>
      <c r="F127" s="1">
        <f t="shared" si="18"/>
        <v>59</v>
      </c>
      <c r="G127" s="3">
        <f t="shared" si="19"/>
        <v>1287.0350000000003</v>
      </c>
      <c r="H127" s="1">
        <f>INDEX(Data!F$21:F$220,Graph!M127)</f>
        <v>89.89204980981741</v>
      </c>
      <c r="I127" s="1">
        <f>INDEX(Data!G$21:G$220,Graph!M127)</f>
        <v>9.7</v>
      </c>
      <c r="J127">
        <f t="shared" si="24"/>
        <v>4.85</v>
      </c>
      <c r="K127" s="1">
        <f t="shared" si="25"/>
        <v>-7.285479304839541</v>
      </c>
      <c r="L127">
        <v>3</v>
      </c>
      <c r="M127">
        <v>92</v>
      </c>
    </row>
    <row r="128" spans="1:13" ht="12.75">
      <c r="A128" s="1" t="str">
        <f>INDEX(Data!B$21:B$220,Graph!M128)</f>
        <v>Somalia</v>
      </c>
      <c r="B128" s="1">
        <f t="shared" si="20"/>
        <v>2096.121432001933</v>
      </c>
      <c r="C128" s="1">
        <f t="shared" si="21"/>
        <v>6198.103999999996</v>
      </c>
      <c r="D128" s="1">
        <f t="shared" si="22"/>
        <v>6202.8439999999955</v>
      </c>
      <c r="E128" s="1">
        <f t="shared" si="23"/>
        <v>2096121198.5187259</v>
      </c>
      <c r="F128" s="1">
        <f t="shared" si="18"/>
        <v>197</v>
      </c>
      <c r="G128" s="3">
        <f t="shared" si="19"/>
        <v>6198.103999999996</v>
      </c>
      <c r="H128" s="1">
        <f>INDEX(Data!F$21:F$220,Graph!M128)</f>
        <v>2096.121432001933</v>
      </c>
      <c r="I128" s="1">
        <f>INDEX(Data!G$21:G$220,Graph!M128)</f>
        <v>9.48</v>
      </c>
      <c r="J128">
        <f t="shared" si="24"/>
        <v>4.74</v>
      </c>
      <c r="K128" s="1">
        <f t="shared" si="25"/>
        <v>-280.19817576477135</v>
      </c>
      <c r="L128">
        <v>2</v>
      </c>
      <c r="M128">
        <v>197</v>
      </c>
    </row>
    <row r="129" spans="1:13" ht="12.75">
      <c r="A129" s="1" t="str">
        <f>INDEX(Data!B$21:B$220,Graph!M129)</f>
        <v>Sweden</v>
      </c>
      <c r="B129" s="1">
        <f t="shared" si="20"/>
        <v>11.88760393358941</v>
      </c>
      <c r="C129" s="1">
        <f t="shared" si="21"/>
        <v>136.498</v>
      </c>
      <c r="D129" s="1">
        <f t="shared" si="22"/>
        <v>140.94799999999998</v>
      </c>
      <c r="E129" s="1">
        <f t="shared" si="23"/>
        <v>11887003.425808154</v>
      </c>
      <c r="F129" s="1">
        <f t="shared" si="18"/>
        <v>7</v>
      </c>
      <c r="G129" s="3">
        <f t="shared" si="19"/>
        <v>136.498</v>
      </c>
      <c r="H129" s="1">
        <f>INDEX(Data!F$21:F$220,Graph!M129)</f>
        <v>11.88760393358941</v>
      </c>
      <c r="I129" s="1">
        <f>INDEX(Data!G$21:G$220,Graph!M129)</f>
        <v>8.9</v>
      </c>
      <c r="J129">
        <f t="shared" si="24"/>
        <v>4.45</v>
      </c>
      <c r="K129" s="1">
        <f t="shared" si="25"/>
        <v>-2.313222586949216</v>
      </c>
      <c r="L129">
        <v>11</v>
      </c>
      <c r="M129">
        <v>2</v>
      </c>
    </row>
    <row r="130" spans="1:13" ht="12.75">
      <c r="A130" s="1" t="str">
        <f>INDEX(Data!B$21:B$220,Graph!M130)</f>
        <v>Bolivia</v>
      </c>
      <c r="B130" s="1">
        <f t="shared" si="20"/>
        <v>660.2998468493063</v>
      </c>
      <c r="C130" s="1">
        <f t="shared" si="21"/>
        <v>4376.264999999999</v>
      </c>
      <c r="D130" s="1">
        <f t="shared" si="22"/>
        <v>4380.565</v>
      </c>
      <c r="E130" s="1">
        <f t="shared" si="23"/>
        <v>660299115.3777472</v>
      </c>
      <c r="F130" s="1">
        <f t="shared" si="18"/>
        <v>157</v>
      </c>
      <c r="G130" s="3">
        <f t="shared" si="19"/>
        <v>4376.264999999999</v>
      </c>
      <c r="H130" s="1">
        <f>INDEX(Data!F$21:F$220,Graph!M130)</f>
        <v>660.2998468493063</v>
      </c>
      <c r="I130" s="1">
        <f>INDEX(Data!G$21:G$220,Graph!M130)</f>
        <v>8.6</v>
      </c>
      <c r="J130">
        <f t="shared" si="24"/>
        <v>4.3</v>
      </c>
      <c r="K130" s="1">
        <f t="shared" si="25"/>
        <v>-14.707871667415361</v>
      </c>
      <c r="L130">
        <v>8</v>
      </c>
      <c r="M130">
        <v>114</v>
      </c>
    </row>
    <row r="131" spans="1:13" ht="12.75">
      <c r="A131" s="1" t="str">
        <f>INDEX(Data!B$21:B$220,Graph!M131)</f>
        <v>Dominican Republic</v>
      </c>
      <c r="B131" s="1">
        <f t="shared" si="20"/>
        <v>422.4932891607992</v>
      </c>
      <c r="C131" s="1">
        <f t="shared" si="21"/>
        <v>4036.913999999999</v>
      </c>
      <c r="D131" s="1">
        <f t="shared" si="22"/>
        <v>4041.213999999999</v>
      </c>
      <c r="E131" s="1">
        <f t="shared" si="23"/>
        <v>422493099.37774724</v>
      </c>
      <c r="F131" s="1">
        <f t="shared" si="18"/>
        <v>134</v>
      </c>
      <c r="G131" s="3">
        <f t="shared" si="19"/>
        <v>4036.913999999999</v>
      </c>
      <c r="H131" s="1">
        <f>INDEX(Data!F$21:F$220,Graph!M131)</f>
        <v>422.4932891607992</v>
      </c>
      <c r="I131" s="1">
        <f>INDEX(Data!G$21:G$220,Graph!M131)</f>
        <v>8.6</v>
      </c>
      <c r="J131">
        <f t="shared" si="24"/>
        <v>4.3</v>
      </c>
      <c r="K131" s="1">
        <f t="shared" si="25"/>
        <v>-0.13571443869221866</v>
      </c>
      <c r="L131">
        <v>8</v>
      </c>
      <c r="M131">
        <v>98</v>
      </c>
    </row>
    <row r="132" spans="1:13" ht="12.75">
      <c r="A132" s="1" t="str">
        <f>INDEX(Data!B$21:B$220,Graph!M132)</f>
        <v>Guinea</v>
      </c>
      <c r="B132" s="1">
        <f t="shared" si="20"/>
        <v>1355.4766521952904</v>
      </c>
      <c r="C132" s="1">
        <f t="shared" si="21"/>
        <v>6152.863999999997</v>
      </c>
      <c r="D132" s="1">
        <f t="shared" si="22"/>
        <v>6157.063999999997</v>
      </c>
      <c r="E132" s="1">
        <f t="shared" si="23"/>
        <v>1355476161.3457067</v>
      </c>
      <c r="F132" s="1">
        <f t="shared" si="18"/>
        <v>191</v>
      </c>
      <c r="G132" s="3">
        <f t="shared" si="19"/>
        <v>6152.863999999997</v>
      </c>
      <c r="H132" s="1">
        <f>INDEX(Data!F$21:F$220,Graph!M132)</f>
        <v>1355.4766521952904</v>
      </c>
      <c r="I132" s="1">
        <f>INDEX(Data!G$21:G$220,Graph!M132)</f>
        <v>8.4</v>
      </c>
      <c r="J132">
        <f t="shared" si="24"/>
        <v>4.2</v>
      </c>
      <c r="K132" s="1">
        <f t="shared" si="25"/>
        <v>-23.724111947352867</v>
      </c>
      <c r="L132">
        <v>3</v>
      </c>
      <c r="M132">
        <v>160</v>
      </c>
    </row>
    <row r="133" spans="1:13" ht="12.75">
      <c r="A133" s="1" t="str">
        <f>INDEX(Data!B$21:B$220,Graph!M133)</f>
        <v>Azerbaijan</v>
      </c>
      <c r="B133" s="1">
        <f t="shared" si="20"/>
        <v>198.68757441965772</v>
      </c>
      <c r="C133" s="1">
        <f t="shared" si="21"/>
        <v>1646.5600000000002</v>
      </c>
      <c r="D133" s="1">
        <f t="shared" si="22"/>
        <v>1650.7100000000003</v>
      </c>
      <c r="E133" s="1">
        <f t="shared" si="23"/>
        <v>198687092.32968625</v>
      </c>
      <c r="F133" s="1">
        <f t="shared" si="18"/>
        <v>96</v>
      </c>
      <c r="G133" s="3">
        <f t="shared" si="19"/>
        <v>1646.5600000000002</v>
      </c>
      <c r="H133" s="1">
        <f>INDEX(Data!F$21:F$220,Graph!M133)</f>
        <v>198.68757441965772</v>
      </c>
      <c r="I133" s="1">
        <f>INDEX(Data!G$21:G$220,Graph!M133)</f>
        <v>8.3</v>
      </c>
      <c r="J133">
        <f t="shared" si="24"/>
        <v>4.15</v>
      </c>
      <c r="K133" s="1">
        <f t="shared" si="25"/>
        <v>-8.940528763554283</v>
      </c>
      <c r="L133">
        <v>6</v>
      </c>
      <c r="M133">
        <v>91</v>
      </c>
    </row>
    <row r="134" spans="1:13" ht="12.75">
      <c r="A134" s="1" t="str">
        <f>INDEX(Data!B$21:B$220,Graph!M134)</f>
        <v>Chad</v>
      </c>
      <c r="B134" s="1">
        <f t="shared" si="20"/>
        <v>1107.6958277754184</v>
      </c>
      <c r="C134" s="1">
        <f t="shared" si="21"/>
        <v>6064.274999999998</v>
      </c>
      <c r="D134" s="1">
        <f t="shared" si="22"/>
        <v>6068.424999999997</v>
      </c>
      <c r="E134" s="1">
        <f t="shared" si="23"/>
        <v>1107695168.3296862</v>
      </c>
      <c r="F134" s="1">
        <f t="shared" si="18"/>
        <v>186</v>
      </c>
      <c r="G134" s="3">
        <f t="shared" si="19"/>
        <v>6064.274999999998</v>
      </c>
      <c r="H134" s="1">
        <f>INDEX(Data!F$21:F$220,Graph!M134)</f>
        <v>1107.6958277754184</v>
      </c>
      <c r="I134" s="1">
        <f>INDEX(Data!G$21:G$220,Graph!M134)</f>
        <v>8.3</v>
      </c>
      <c r="J134">
        <f t="shared" si="24"/>
        <v>4.15</v>
      </c>
      <c r="K134" s="1">
        <f t="shared" si="25"/>
        <v>-31.045905565044677</v>
      </c>
      <c r="L134">
        <v>3</v>
      </c>
      <c r="M134">
        <v>167</v>
      </c>
    </row>
    <row r="135" spans="1:13" ht="12.75">
      <c r="A135" s="1" t="str">
        <f>INDEX(Data!B$21:B$220,Graph!M135)</f>
        <v>Rwanda</v>
      </c>
      <c r="B135" s="1">
        <f t="shared" si="20"/>
        <v>1018.3255130036353</v>
      </c>
      <c r="C135" s="1">
        <f t="shared" si="21"/>
        <v>6024.874999999998</v>
      </c>
      <c r="D135" s="1">
        <f t="shared" si="22"/>
        <v>6029.024999999998</v>
      </c>
      <c r="E135" s="1">
        <f t="shared" si="23"/>
        <v>1018325160.3296863</v>
      </c>
      <c r="F135" s="1">
        <f t="shared" si="18"/>
        <v>183</v>
      </c>
      <c r="G135" s="3">
        <f t="shared" si="19"/>
        <v>6024.874999999998</v>
      </c>
      <c r="H135" s="1">
        <f>INDEX(Data!F$21:F$220,Graph!M135)</f>
        <v>1018.3255130036353</v>
      </c>
      <c r="I135" s="1">
        <f>INDEX(Data!G$21:G$220,Graph!M135)</f>
        <v>8.3</v>
      </c>
      <c r="J135">
        <f t="shared" si="24"/>
        <v>4.15</v>
      </c>
      <c r="K135" s="1">
        <f t="shared" si="25"/>
        <v>-62.643521710866025</v>
      </c>
      <c r="L135">
        <v>1</v>
      </c>
      <c r="M135">
        <v>159</v>
      </c>
    </row>
    <row r="136" spans="1:13" ht="12.75">
      <c r="A136" s="1" t="str">
        <f>INDEX(Data!B$21:B$220,Graph!M136)</f>
        <v>Haiti</v>
      </c>
      <c r="B136" s="1">
        <f t="shared" si="20"/>
        <v>567.5999038174167</v>
      </c>
      <c r="C136" s="1">
        <f t="shared" si="21"/>
        <v>4165.754999999999</v>
      </c>
      <c r="D136" s="1">
        <f t="shared" si="22"/>
        <v>4169.855</v>
      </c>
      <c r="E136" s="1">
        <f t="shared" si="23"/>
        <v>567599154.3136659</v>
      </c>
      <c r="F136" s="1">
        <f t="shared" si="18"/>
        <v>148</v>
      </c>
      <c r="G136" s="3">
        <f t="shared" si="19"/>
        <v>4165.754999999999</v>
      </c>
      <c r="H136" s="1">
        <f>INDEX(Data!F$21:F$220,Graph!M136)</f>
        <v>567.5999038174167</v>
      </c>
      <c r="I136" s="1">
        <f>INDEX(Data!G$21:G$220,Graph!M136)</f>
        <v>8.2</v>
      </c>
      <c r="J136">
        <f t="shared" si="24"/>
        <v>4.1</v>
      </c>
      <c r="K136" s="1">
        <f t="shared" si="25"/>
        <v>-3.5930203847408393</v>
      </c>
      <c r="L136">
        <v>8</v>
      </c>
      <c r="M136">
        <v>153</v>
      </c>
    </row>
    <row r="137" spans="1:13" ht="12.75">
      <c r="A137" s="1" t="str">
        <f>INDEX(Data!B$21:B$220,Graph!M137)</f>
        <v>Austria</v>
      </c>
      <c r="B137" s="1">
        <f t="shared" si="20"/>
        <v>19.70083612316401</v>
      </c>
      <c r="C137" s="1">
        <f t="shared" si="21"/>
        <v>303.332</v>
      </c>
      <c r="D137" s="1">
        <f t="shared" si="22"/>
        <v>307.382</v>
      </c>
      <c r="E137" s="1">
        <f t="shared" si="23"/>
        <v>19700015.297645625</v>
      </c>
      <c r="F137" s="1">
        <f t="shared" si="18"/>
        <v>16</v>
      </c>
      <c r="G137" s="3">
        <f t="shared" si="19"/>
        <v>303.332</v>
      </c>
      <c r="H137" s="1">
        <f>INDEX(Data!F$21:F$220,Graph!M137)</f>
        <v>19.70083612316401</v>
      </c>
      <c r="I137" s="1">
        <f>INDEX(Data!G$21:G$220,Graph!M137)</f>
        <v>8.1</v>
      </c>
      <c r="J137">
        <f t="shared" si="24"/>
        <v>4.05</v>
      </c>
      <c r="K137" s="1">
        <f t="shared" si="25"/>
        <v>-0.679114082216433</v>
      </c>
      <c r="L137">
        <v>11</v>
      </c>
      <c r="M137">
        <v>14</v>
      </c>
    </row>
    <row r="138" spans="1:13" ht="12.75">
      <c r="A138" s="1" t="str">
        <f>INDEX(Data!B$21:B$220,Graph!M138)</f>
        <v>Bulgaria</v>
      </c>
      <c r="B138" s="1">
        <f t="shared" si="20"/>
        <v>33.04529088449669</v>
      </c>
      <c r="C138" s="1">
        <f t="shared" si="21"/>
        <v>532.085</v>
      </c>
      <c r="D138" s="1">
        <f t="shared" si="22"/>
        <v>536.085</v>
      </c>
      <c r="E138" s="1">
        <f t="shared" si="23"/>
        <v>33045057.281625308</v>
      </c>
      <c r="F138" s="1">
        <f t="shared" si="18"/>
        <v>36</v>
      </c>
      <c r="G138" s="3">
        <f t="shared" si="19"/>
        <v>532.085</v>
      </c>
      <c r="H138" s="1">
        <f>INDEX(Data!F$21:F$220,Graph!M138)</f>
        <v>33.04529088449669</v>
      </c>
      <c r="I138" s="1">
        <f>INDEX(Data!G$21:G$220,Graph!M138)</f>
        <v>8</v>
      </c>
      <c r="J138">
        <f t="shared" si="24"/>
        <v>4</v>
      </c>
      <c r="K138" s="1">
        <f t="shared" si="25"/>
        <v>-0.6147861930249547</v>
      </c>
      <c r="L138">
        <v>9</v>
      </c>
      <c r="M138">
        <v>56</v>
      </c>
    </row>
    <row r="139" spans="1:13" ht="12.75">
      <c r="A139" s="1" t="str">
        <f>INDEX(Data!B$21:B$220,Graph!M139)</f>
        <v>Switzerland</v>
      </c>
      <c r="B139" s="1">
        <f t="shared" si="20"/>
        <v>18.76614397961682</v>
      </c>
      <c r="C139" s="1">
        <f t="shared" si="21"/>
        <v>172.28199999999998</v>
      </c>
      <c r="D139" s="1">
        <f t="shared" si="22"/>
        <v>175.88199999999998</v>
      </c>
      <c r="E139" s="1">
        <f t="shared" si="23"/>
        <v>18766012.153462775</v>
      </c>
      <c r="F139" s="1">
        <f t="shared" si="18"/>
        <v>13</v>
      </c>
      <c r="G139" s="3">
        <f t="shared" si="19"/>
        <v>172.28199999999998</v>
      </c>
      <c r="H139" s="1">
        <f>INDEX(Data!F$21:F$220,Graph!M139)</f>
        <v>18.76614397961682</v>
      </c>
      <c r="I139" s="1">
        <f>INDEX(Data!G$21:G$220,Graph!M139)</f>
        <v>7.2</v>
      </c>
      <c r="J139">
        <f t="shared" si="24"/>
        <v>3.6</v>
      </c>
      <c r="K139" s="1">
        <f t="shared" si="25"/>
        <v>-0.7543833561209325</v>
      </c>
      <c r="L139">
        <v>11</v>
      </c>
      <c r="M139">
        <v>11</v>
      </c>
    </row>
    <row r="140" spans="1:13" ht="12.75">
      <c r="A140" s="1" t="str">
        <f>INDEX(Data!B$21:B$220,Graph!M140)</f>
        <v>Hong Kong, China</v>
      </c>
      <c r="B140" s="1">
        <f t="shared" si="20"/>
        <v>209.61697833318522</v>
      </c>
      <c r="C140" s="1">
        <f t="shared" si="21"/>
        <v>2950.41</v>
      </c>
      <c r="D140" s="1">
        <f t="shared" si="22"/>
        <v>2953.91</v>
      </c>
      <c r="E140" s="1">
        <f t="shared" si="23"/>
        <v>209616024.12142214</v>
      </c>
      <c r="F140" s="1">
        <f t="shared" si="18"/>
        <v>100</v>
      </c>
      <c r="G140" s="3">
        <f t="shared" si="19"/>
        <v>2950.41</v>
      </c>
      <c r="H140" s="1">
        <f>INDEX(Data!F$21:F$220,Graph!M140)</f>
        <v>209.61697833318522</v>
      </c>
      <c r="I140" s="1">
        <f>INDEX(Data!G$21:G$220,Graph!M140)</f>
        <v>7</v>
      </c>
      <c r="J140">
        <f t="shared" si="24"/>
        <v>3.5</v>
      </c>
      <c r="K140" s="1">
        <f t="shared" si="25"/>
        <v>0</v>
      </c>
      <c r="L140">
        <v>7</v>
      </c>
      <c r="M140">
        <v>23</v>
      </c>
    </row>
    <row r="141" spans="1:13" ht="12.75">
      <c r="A141" s="1" t="str">
        <f>INDEX(Data!B$21:B$220,Graph!M141)</f>
        <v>Honduras</v>
      </c>
      <c r="B141" s="1">
        <f t="shared" si="20"/>
        <v>421.90914339775406</v>
      </c>
      <c r="C141" s="1">
        <f t="shared" si="21"/>
        <v>4029.213999999999</v>
      </c>
      <c r="D141" s="1">
        <f t="shared" si="22"/>
        <v>4032.613999999999</v>
      </c>
      <c r="E141" s="1">
        <f t="shared" si="23"/>
        <v>421909116.0893815</v>
      </c>
      <c r="F141" s="1">
        <f t="shared" si="18"/>
        <v>133</v>
      </c>
      <c r="G141" s="3">
        <f t="shared" si="19"/>
        <v>4029.213999999999</v>
      </c>
      <c r="H141" s="1">
        <f>INDEX(Data!F$21:F$220,Graph!M141)</f>
        <v>421.90914339775406</v>
      </c>
      <c r="I141" s="1">
        <f>INDEX(Data!G$21:G$220,Graph!M141)</f>
        <v>6.8</v>
      </c>
      <c r="J141">
        <f t="shared" si="24"/>
        <v>3.4</v>
      </c>
      <c r="K141" s="1">
        <f t="shared" si="25"/>
        <v>-0.5841457630451146</v>
      </c>
      <c r="L141">
        <v>8</v>
      </c>
      <c r="M141">
        <v>115</v>
      </c>
    </row>
    <row r="142" spans="1:13" ht="12.75">
      <c r="A142" s="1" t="str">
        <f>INDEX(Data!B$21:B$220,Graph!M142)</f>
        <v>Benin</v>
      </c>
      <c r="B142" s="1">
        <f t="shared" si="20"/>
        <v>738.7123452596089</v>
      </c>
      <c r="C142" s="1">
        <f t="shared" si="21"/>
        <v>5481.838</v>
      </c>
      <c r="D142" s="1">
        <f t="shared" si="22"/>
        <v>5485.138</v>
      </c>
      <c r="E142" s="1">
        <f t="shared" si="23"/>
        <v>738712162.0573409</v>
      </c>
      <c r="F142" s="1">
        <f t="shared" si="18"/>
        <v>162</v>
      </c>
      <c r="G142" s="3">
        <f t="shared" si="19"/>
        <v>5481.838</v>
      </c>
      <c r="H142" s="1">
        <f>INDEX(Data!F$21:F$220,Graph!M142)</f>
        <v>738.7123452596089</v>
      </c>
      <c r="I142" s="1">
        <f>INDEX(Data!G$21:G$220,Graph!M142)</f>
        <v>6.6</v>
      </c>
      <c r="J142">
        <f t="shared" si="24"/>
        <v>3.3</v>
      </c>
      <c r="K142" s="1">
        <f t="shared" si="25"/>
        <v>-0.6524943913085508</v>
      </c>
      <c r="L142">
        <v>3</v>
      </c>
      <c r="M142">
        <v>161</v>
      </c>
    </row>
    <row r="143" spans="1:13" ht="12.75">
      <c r="A143" s="1" t="str">
        <f>INDEX(Data!B$21:B$220,Graph!M143)</f>
        <v>Burundi</v>
      </c>
      <c r="B143" s="1">
        <f t="shared" si="20"/>
        <v>1138.741733340463</v>
      </c>
      <c r="C143" s="1">
        <f t="shared" si="21"/>
        <v>6071.724999999998</v>
      </c>
      <c r="D143" s="1">
        <f t="shared" si="22"/>
        <v>6075.024999999998</v>
      </c>
      <c r="E143" s="1">
        <f t="shared" si="23"/>
        <v>1138741174.0573409</v>
      </c>
      <c r="F143" s="1">
        <f aca="true" t="shared" si="26" ref="F143:F174">RANK(E143,E$47:E$246,1)</f>
        <v>187</v>
      </c>
      <c r="G143" s="3">
        <f aca="true" t="shared" si="27" ref="G143:G174">C143</f>
        <v>6071.724999999998</v>
      </c>
      <c r="H143" s="1">
        <f>INDEX(Data!F$21:F$220,Graph!M143)</f>
        <v>1138.741733340463</v>
      </c>
      <c r="I143" s="1">
        <f>INDEX(Data!G$21:G$220,Graph!M143)</f>
        <v>6.6</v>
      </c>
      <c r="J143">
        <f t="shared" si="24"/>
        <v>3.3</v>
      </c>
      <c r="K143" s="1">
        <f t="shared" si="25"/>
        <v>-15.56859899232677</v>
      </c>
      <c r="L143">
        <v>1</v>
      </c>
      <c r="M143">
        <v>173</v>
      </c>
    </row>
    <row r="144" spans="1:13" ht="12.75">
      <c r="A144" s="1" t="str">
        <f>INDEX(Data!B$21:B$220,Graph!M144)</f>
        <v>El Salvador</v>
      </c>
      <c r="B144" s="1">
        <f t="shared" si="20"/>
        <v>349.62023453736333</v>
      </c>
      <c r="C144" s="1">
        <f t="shared" si="21"/>
        <v>3803.8139999999994</v>
      </c>
      <c r="D144" s="1">
        <f t="shared" si="22"/>
        <v>3807.013999999999</v>
      </c>
      <c r="E144" s="1">
        <f t="shared" si="23"/>
        <v>349620104.02530026</v>
      </c>
      <c r="F144" s="1">
        <f t="shared" si="26"/>
        <v>126</v>
      </c>
      <c r="G144" s="3">
        <f t="shared" si="27"/>
        <v>3803.8139999999994</v>
      </c>
      <c r="H144" s="1">
        <f>INDEX(Data!F$21:F$220,Graph!M144)</f>
        <v>349.62023453736333</v>
      </c>
      <c r="I144" s="1">
        <f>INDEX(Data!G$21:G$220,Graph!M144)</f>
        <v>6.4</v>
      </c>
      <c r="J144">
        <f t="shared" si="24"/>
        <v>3.2</v>
      </c>
      <c r="K144" s="1">
        <f t="shared" si="25"/>
        <v>-1.5799500364971664</v>
      </c>
      <c r="L144">
        <v>8</v>
      </c>
      <c r="M144">
        <v>103</v>
      </c>
    </row>
    <row r="145" spans="1:13" ht="12.75">
      <c r="A145" s="1" t="str">
        <f>INDEX(Data!B$21:B$220,Graph!M145)</f>
        <v>Israel</v>
      </c>
      <c r="B145" s="1">
        <f t="shared" si="20"/>
        <v>57.35798523861501</v>
      </c>
      <c r="C145" s="1">
        <f t="shared" si="21"/>
        <v>1079.2350000000001</v>
      </c>
      <c r="D145" s="1">
        <f t="shared" si="22"/>
        <v>1082.3850000000002</v>
      </c>
      <c r="E145" s="1">
        <f t="shared" si="23"/>
        <v>57357023.00927993</v>
      </c>
      <c r="F145" s="1">
        <f t="shared" si="26"/>
        <v>50</v>
      </c>
      <c r="G145" s="3">
        <f t="shared" si="27"/>
        <v>1079.2350000000001</v>
      </c>
      <c r="H145" s="1">
        <f>INDEX(Data!F$21:F$220,Graph!M145)</f>
        <v>57.35798523861501</v>
      </c>
      <c r="I145" s="1">
        <f>INDEX(Data!G$21:G$220,Graph!M145)</f>
        <v>6.3</v>
      </c>
      <c r="J145">
        <f t="shared" si="24"/>
        <v>3.15</v>
      </c>
      <c r="K145" s="1">
        <f t="shared" si="25"/>
        <v>-5.149412593430853</v>
      </c>
      <c r="L145">
        <v>6</v>
      </c>
      <c r="M145">
        <v>22</v>
      </c>
    </row>
    <row r="146" spans="1:13" ht="12.75">
      <c r="A146" s="1" t="str">
        <f>INDEX(Data!B$21:B$220,Graph!M146)</f>
        <v>Tajikistan</v>
      </c>
      <c r="B146" s="1">
        <f t="shared" si="20"/>
        <v>498.4486735396054</v>
      </c>
      <c r="C146" s="1">
        <f t="shared" si="21"/>
        <v>4086.7139999999995</v>
      </c>
      <c r="D146" s="1">
        <f t="shared" si="22"/>
        <v>4089.8139999999994</v>
      </c>
      <c r="E146" s="1">
        <f t="shared" si="23"/>
        <v>498448116.9932596</v>
      </c>
      <c r="F146" s="1">
        <f t="shared" si="26"/>
        <v>143</v>
      </c>
      <c r="G146" s="3">
        <f t="shared" si="27"/>
        <v>4086.7139999999995</v>
      </c>
      <c r="H146" s="1">
        <f>INDEX(Data!F$21:F$220,Graph!M146)</f>
        <v>498.4486735396054</v>
      </c>
      <c r="I146" s="1">
        <f>INDEX(Data!G$21:G$220,Graph!M146)</f>
        <v>6.2</v>
      </c>
      <c r="J146">
        <f t="shared" si="24"/>
        <v>3.1</v>
      </c>
      <c r="K146" s="1">
        <f t="shared" si="25"/>
        <v>-1.983071113315134</v>
      </c>
      <c r="L146">
        <v>6</v>
      </c>
      <c r="M146">
        <v>116</v>
      </c>
    </row>
    <row r="147" spans="1:13" ht="12.75">
      <c r="A147" s="1" t="str">
        <f>INDEX(Data!B$21:B$220,Graph!M147)</f>
        <v>Paraguay</v>
      </c>
      <c r="B147" s="1">
        <f t="shared" si="20"/>
        <v>411.3460202380032</v>
      </c>
      <c r="C147" s="1">
        <f t="shared" si="21"/>
        <v>4022.263999999999</v>
      </c>
      <c r="D147" s="1">
        <f t="shared" si="22"/>
        <v>4025.113999999999</v>
      </c>
      <c r="E147" s="1">
        <f t="shared" si="23"/>
        <v>411346089.91315806</v>
      </c>
      <c r="F147" s="1">
        <f t="shared" si="26"/>
        <v>131</v>
      </c>
      <c r="G147" s="3">
        <f t="shared" si="27"/>
        <v>4022.263999999999</v>
      </c>
      <c r="H147" s="1">
        <f>INDEX(Data!F$21:F$220,Graph!M147)</f>
        <v>411.3460202380032</v>
      </c>
      <c r="I147" s="1">
        <f>INDEX(Data!G$21:G$220,Graph!M147)</f>
        <v>5.7</v>
      </c>
      <c r="J147">
        <f t="shared" si="24"/>
        <v>2.85</v>
      </c>
      <c r="K147" s="1">
        <f t="shared" si="25"/>
        <v>-2.7728899572198316</v>
      </c>
      <c r="L147">
        <v>8</v>
      </c>
      <c r="M147">
        <v>89</v>
      </c>
    </row>
    <row r="148" spans="1:13" ht="12.75">
      <c r="A148" s="1" t="str">
        <f>INDEX(Data!B$21:B$220,Graph!M148)</f>
        <v>Papua New Guinea</v>
      </c>
      <c r="B148" s="1">
        <f t="shared" si="20"/>
        <v>845.8233451011133</v>
      </c>
      <c r="C148" s="1">
        <f t="shared" si="21"/>
        <v>5942.2249999999985</v>
      </c>
      <c r="D148" s="1">
        <f t="shared" si="22"/>
        <v>5945.024999999999</v>
      </c>
      <c r="E148" s="1">
        <f t="shared" si="23"/>
        <v>845823133.8971376</v>
      </c>
      <c r="F148" s="1">
        <f t="shared" si="26"/>
        <v>176</v>
      </c>
      <c r="G148" s="3">
        <f t="shared" si="27"/>
        <v>5942.2249999999985</v>
      </c>
      <c r="H148" s="1">
        <f>INDEX(Data!F$21:F$220,Graph!M148)</f>
        <v>845.8233451011133</v>
      </c>
      <c r="I148" s="1">
        <f>INDEX(Data!G$21:G$220,Graph!M148)</f>
        <v>5.6</v>
      </c>
      <c r="J148">
        <f t="shared" si="24"/>
        <v>2.8</v>
      </c>
      <c r="K148" s="1">
        <f t="shared" si="25"/>
        <v>-13.76115842211027</v>
      </c>
      <c r="L148">
        <v>5</v>
      </c>
      <c r="M148">
        <v>133</v>
      </c>
    </row>
    <row r="149" spans="1:13" ht="12.75">
      <c r="A149" s="1" t="str">
        <f>INDEX(Data!B$21:B$220,Graph!M149)</f>
        <v>Lao People's D Republic</v>
      </c>
      <c r="B149" s="1">
        <f t="shared" si="20"/>
        <v>1678.8869932972257</v>
      </c>
      <c r="C149" s="1">
        <f t="shared" si="21"/>
        <v>6190.613999999996</v>
      </c>
      <c r="D149" s="1">
        <f t="shared" si="22"/>
        <v>6193.363999999996</v>
      </c>
      <c r="E149" s="1">
        <f t="shared" si="23"/>
        <v>1678886135.8811173</v>
      </c>
      <c r="F149" s="1">
        <f t="shared" si="26"/>
        <v>196</v>
      </c>
      <c r="G149" s="3">
        <f t="shared" si="27"/>
        <v>6190.613999999996</v>
      </c>
      <c r="H149" s="1">
        <f>INDEX(Data!F$21:F$220,Graph!M149)</f>
        <v>1678.8869932972257</v>
      </c>
      <c r="I149" s="1">
        <f>INDEX(Data!G$21:G$220,Graph!M149)</f>
        <v>5.5</v>
      </c>
      <c r="J149">
        <f t="shared" si="24"/>
        <v>2.75</v>
      </c>
      <c r="K149" s="1">
        <f t="shared" si="25"/>
        <v>-417.2344387047074</v>
      </c>
      <c r="L149">
        <v>5</v>
      </c>
      <c r="M149">
        <v>135</v>
      </c>
    </row>
    <row r="150" spans="1:13" ht="12.75">
      <c r="A150" s="1" t="str">
        <f>INDEX(Data!B$21:B$220,Graph!M150)</f>
        <v>Denmark</v>
      </c>
      <c r="B150" s="1">
        <f t="shared" si="20"/>
        <v>24.40844606677787</v>
      </c>
      <c r="C150" s="1">
        <f t="shared" si="21"/>
        <v>396.9849999999999</v>
      </c>
      <c r="D150" s="1">
        <f t="shared" si="22"/>
        <v>399.6849999999999</v>
      </c>
      <c r="E150" s="1">
        <f t="shared" si="23"/>
        <v>24408017.86509708</v>
      </c>
      <c r="F150" s="1">
        <f t="shared" si="26"/>
        <v>26</v>
      </c>
      <c r="G150" s="3">
        <f t="shared" si="27"/>
        <v>396.9849999999999</v>
      </c>
      <c r="H150" s="1">
        <f>INDEX(Data!F$21:F$220,Graph!M150)</f>
        <v>24.40844606677787</v>
      </c>
      <c r="I150" s="1">
        <f>INDEX(Data!G$21:G$220,Graph!M150)</f>
        <v>5.4</v>
      </c>
      <c r="J150">
        <f t="shared" si="24"/>
        <v>2.7</v>
      </c>
      <c r="K150" s="1">
        <f t="shared" si="25"/>
        <v>-2.2153975170417652</v>
      </c>
      <c r="L150">
        <v>11</v>
      </c>
      <c r="M150">
        <v>17</v>
      </c>
    </row>
    <row r="151" spans="1:13" ht="12.75">
      <c r="A151" s="1" t="str">
        <f>INDEX(Data!B$21:B$220,Graph!M151)</f>
        <v>Libyan Arab Jamahiriya</v>
      </c>
      <c r="B151" s="1">
        <f t="shared" si="20"/>
        <v>189.93829992546915</v>
      </c>
      <c r="C151" s="1">
        <f t="shared" si="21"/>
        <v>1639.7100000000003</v>
      </c>
      <c r="D151" s="1">
        <f t="shared" si="22"/>
        <v>1642.4100000000003</v>
      </c>
      <c r="E151" s="1">
        <f t="shared" si="23"/>
        <v>189938058.86509708</v>
      </c>
      <c r="F151" s="1">
        <f t="shared" si="26"/>
        <v>95</v>
      </c>
      <c r="G151" s="3">
        <f t="shared" si="27"/>
        <v>1639.7100000000003</v>
      </c>
      <c r="H151" s="1">
        <f>INDEX(Data!F$21:F$220,Graph!M151)</f>
        <v>189.93829992546915</v>
      </c>
      <c r="I151" s="1">
        <f>INDEX(Data!G$21:G$220,Graph!M151)</f>
        <v>5.4</v>
      </c>
      <c r="J151">
        <f t="shared" si="24"/>
        <v>2.7</v>
      </c>
      <c r="K151" s="1">
        <f t="shared" si="25"/>
        <v>-8.749274494188569</v>
      </c>
      <c r="L151">
        <v>3</v>
      </c>
      <c r="M151">
        <v>58</v>
      </c>
    </row>
    <row r="152" spans="1:13" ht="12.75">
      <c r="A152" s="1" t="str">
        <f>INDEX(Data!B$21:B$220,Graph!M152)</f>
        <v>Slovakia</v>
      </c>
      <c r="B152" s="1">
        <f t="shared" si="20"/>
        <v>27.993405928143964</v>
      </c>
      <c r="C152" s="1">
        <f t="shared" si="21"/>
        <v>520.785</v>
      </c>
      <c r="D152" s="1">
        <f t="shared" si="22"/>
        <v>523.485</v>
      </c>
      <c r="E152" s="1">
        <f t="shared" si="23"/>
        <v>27993042.86509708</v>
      </c>
      <c r="F152" s="1">
        <f t="shared" si="26"/>
        <v>32</v>
      </c>
      <c r="G152" s="3">
        <f t="shared" si="27"/>
        <v>520.785</v>
      </c>
      <c r="H152" s="1">
        <f>INDEX(Data!F$21:F$220,Graph!M152)</f>
        <v>27.993405928143964</v>
      </c>
      <c r="I152" s="1">
        <f>INDEX(Data!G$21:G$220,Graph!M152)</f>
        <v>5.4</v>
      </c>
      <c r="J152">
        <f t="shared" si="24"/>
        <v>2.7</v>
      </c>
      <c r="K152" s="1">
        <f t="shared" si="25"/>
        <v>-1.9616940682783408</v>
      </c>
      <c r="L152">
        <v>9</v>
      </c>
      <c r="M152">
        <v>42</v>
      </c>
    </row>
    <row r="153" spans="1:13" ht="12.75">
      <c r="A153" s="1" t="str">
        <f>INDEX(Data!B$21:B$220,Graph!M153)</f>
        <v>Jordan</v>
      </c>
      <c r="B153" s="1">
        <f t="shared" si="20"/>
        <v>119.43256353015533</v>
      </c>
      <c r="C153" s="1">
        <f t="shared" si="21"/>
        <v>1421.1200000000003</v>
      </c>
      <c r="D153" s="1">
        <f t="shared" si="22"/>
        <v>1423.7700000000004</v>
      </c>
      <c r="E153" s="1">
        <f t="shared" si="23"/>
        <v>119432090.84907676</v>
      </c>
      <c r="F153" s="1">
        <f t="shared" si="26"/>
        <v>70</v>
      </c>
      <c r="G153" s="3">
        <f t="shared" si="27"/>
        <v>1421.1200000000003</v>
      </c>
      <c r="H153" s="1">
        <f>INDEX(Data!F$21:F$220,Graph!M153)</f>
        <v>119.43256353015533</v>
      </c>
      <c r="I153" s="1">
        <f>INDEX(Data!G$21:G$220,Graph!M153)</f>
        <v>5.3</v>
      </c>
      <c r="J153">
        <f t="shared" si="24"/>
        <v>2.65</v>
      </c>
      <c r="K153" s="1">
        <f t="shared" si="25"/>
        <v>-0.6251649703663418</v>
      </c>
      <c r="L153">
        <v>6</v>
      </c>
      <c r="M153">
        <v>90</v>
      </c>
    </row>
    <row r="154" spans="1:13" ht="12.75">
      <c r="A154" s="1" t="str">
        <f>INDEX(Data!B$21:B$220,Graph!M154)</f>
        <v>Nicaragua</v>
      </c>
      <c r="B154" s="1">
        <f t="shared" si="20"/>
        <v>279.40945202898945</v>
      </c>
      <c r="C154" s="1">
        <f t="shared" si="21"/>
        <v>3455.064</v>
      </c>
      <c r="D154" s="1">
        <f t="shared" si="22"/>
        <v>3457.714</v>
      </c>
      <c r="E154" s="1">
        <f t="shared" si="23"/>
        <v>279409118.8490768</v>
      </c>
      <c r="F154" s="1">
        <f t="shared" si="26"/>
        <v>120</v>
      </c>
      <c r="G154" s="3">
        <f t="shared" si="27"/>
        <v>3455.064</v>
      </c>
      <c r="H154" s="1">
        <f>INDEX(Data!F$21:F$220,Graph!M154)</f>
        <v>279.40945202898945</v>
      </c>
      <c r="I154" s="1">
        <f>INDEX(Data!G$21:G$220,Graph!M154)</f>
        <v>5.3</v>
      </c>
      <c r="J154">
        <f t="shared" si="24"/>
        <v>2.65</v>
      </c>
      <c r="K154" s="1">
        <f t="shared" si="25"/>
        <v>-26.998524199584438</v>
      </c>
      <c r="L154">
        <v>8</v>
      </c>
      <c r="M154">
        <v>118</v>
      </c>
    </row>
    <row r="155" spans="1:13" ht="12.75">
      <c r="A155" s="1" t="str">
        <f>INDEX(Data!B$21:B$220,Graph!M155)</f>
        <v>Finland</v>
      </c>
      <c r="B155" s="1">
        <f t="shared" si="20"/>
        <v>14.200826520538627</v>
      </c>
      <c r="C155" s="1">
        <f t="shared" si="21"/>
        <v>143.548</v>
      </c>
      <c r="D155" s="1">
        <f t="shared" si="22"/>
        <v>146.148</v>
      </c>
      <c r="E155" s="1">
        <f t="shared" si="23"/>
        <v>14200013.833056448</v>
      </c>
      <c r="F155" s="1">
        <f t="shared" si="26"/>
        <v>8</v>
      </c>
      <c r="G155" s="3">
        <f t="shared" si="27"/>
        <v>143.548</v>
      </c>
      <c r="H155" s="1">
        <f>INDEX(Data!F$21:F$220,Graph!M155)</f>
        <v>14.200826520538627</v>
      </c>
      <c r="I155" s="1">
        <f>INDEX(Data!G$21:G$220,Graph!M155)</f>
        <v>5.2</v>
      </c>
      <c r="J155">
        <f t="shared" si="24"/>
        <v>2.6</v>
      </c>
      <c r="K155" s="1">
        <f t="shared" si="25"/>
        <v>-1.6357252392745227</v>
      </c>
      <c r="L155">
        <v>11</v>
      </c>
      <c r="M155">
        <v>13</v>
      </c>
    </row>
    <row r="156" spans="1:13" ht="12.75">
      <c r="A156" s="1" t="str">
        <f>INDEX(Data!B$21:B$220,Graph!M156)</f>
        <v>Georgia</v>
      </c>
      <c r="B156" s="1">
        <f t="shared" si="20"/>
        <v>183.51517769083998</v>
      </c>
      <c r="C156" s="1">
        <f t="shared" si="21"/>
        <v>1588.4100000000003</v>
      </c>
      <c r="D156" s="1">
        <f t="shared" si="22"/>
        <v>1591.0100000000002</v>
      </c>
      <c r="E156" s="1">
        <f t="shared" si="23"/>
        <v>183515097.83305645</v>
      </c>
      <c r="F156" s="1">
        <f t="shared" si="26"/>
        <v>91</v>
      </c>
      <c r="G156" s="3">
        <f t="shared" si="27"/>
        <v>1588.4100000000003</v>
      </c>
      <c r="H156" s="1">
        <f>INDEX(Data!F$21:F$220,Graph!M156)</f>
        <v>183.51517769083998</v>
      </c>
      <c r="I156" s="1">
        <f>INDEX(Data!G$21:G$220,Graph!M156)</f>
        <v>5.2</v>
      </c>
      <c r="J156">
        <f t="shared" si="24"/>
        <v>2.6</v>
      </c>
      <c r="K156" s="1">
        <f t="shared" si="25"/>
        <v>-5.3036656063869145</v>
      </c>
      <c r="L156">
        <v>6</v>
      </c>
      <c r="M156">
        <v>97</v>
      </c>
    </row>
    <row r="157" spans="1:13" ht="12.75">
      <c r="A157" s="1" t="str">
        <f>INDEX(Data!B$21:B$220,Graph!M157)</f>
        <v>Kyrgyzstan</v>
      </c>
      <c r="B157" s="1">
        <f t="shared" si="20"/>
        <v>425.9062784679825</v>
      </c>
      <c r="C157" s="1">
        <f t="shared" si="21"/>
        <v>4044.5639999999985</v>
      </c>
      <c r="D157" s="1">
        <f t="shared" si="22"/>
        <v>4047.1139999999987</v>
      </c>
      <c r="E157" s="1">
        <f t="shared" si="23"/>
        <v>425906110.81703615</v>
      </c>
      <c r="F157" s="1">
        <f t="shared" si="26"/>
        <v>136</v>
      </c>
      <c r="G157" s="3">
        <f t="shared" si="27"/>
        <v>4044.5639999999985</v>
      </c>
      <c r="H157" s="1">
        <f>INDEX(Data!F$21:F$220,Graph!M157)</f>
        <v>425.9062784679825</v>
      </c>
      <c r="I157" s="1">
        <f>INDEX(Data!G$21:G$220,Graph!M157)</f>
        <v>5.1</v>
      </c>
      <c r="J157">
        <f t="shared" si="24"/>
        <v>2.55</v>
      </c>
      <c r="K157" s="1">
        <f t="shared" si="25"/>
        <v>-3.5451999841117185</v>
      </c>
      <c r="L157">
        <v>6</v>
      </c>
      <c r="M157">
        <v>110</v>
      </c>
    </row>
    <row r="158" spans="1:13" ht="12.75">
      <c r="A158" s="1" t="str">
        <f>INDEX(Data!B$21:B$220,Graph!M158)</f>
        <v>Sierra Leone</v>
      </c>
      <c r="B158" s="1">
        <f t="shared" si="20"/>
        <v>2640.466205750123</v>
      </c>
      <c r="C158" s="1">
        <f t="shared" si="21"/>
        <v>6216.743999999995</v>
      </c>
      <c r="D158" s="1">
        <f t="shared" si="22"/>
        <v>6219.143999999995</v>
      </c>
      <c r="E158" s="1">
        <f t="shared" si="23"/>
        <v>2640466177.7689753</v>
      </c>
      <c r="F158" s="1">
        <f t="shared" si="26"/>
        <v>199</v>
      </c>
      <c r="G158" s="3">
        <f t="shared" si="27"/>
        <v>6216.743999999995</v>
      </c>
      <c r="H158" s="1">
        <f>INDEX(Data!F$21:F$220,Graph!M158)</f>
        <v>2640.466205750123</v>
      </c>
      <c r="I158" s="1">
        <f>INDEX(Data!G$21:G$220,Graph!M158)</f>
        <v>4.8</v>
      </c>
      <c r="J158">
        <f t="shared" si="24"/>
        <v>2.4</v>
      </c>
      <c r="K158" s="1">
        <f t="shared" si="25"/>
        <v>-62.423411053693144</v>
      </c>
      <c r="L158">
        <v>3</v>
      </c>
      <c r="M158">
        <v>177</v>
      </c>
    </row>
    <row r="159" spans="1:13" ht="12.75">
      <c r="A159" s="1" t="str">
        <f>INDEX(Data!B$21:B$220,Graph!M159)</f>
        <v>Togo</v>
      </c>
      <c r="B159" s="1">
        <f t="shared" si="20"/>
        <v>859.5845035232236</v>
      </c>
      <c r="C159" s="1">
        <f t="shared" si="21"/>
        <v>5947.424999999998</v>
      </c>
      <c r="D159" s="1">
        <f t="shared" si="22"/>
        <v>5949.824999999998</v>
      </c>
      <c r="E159" s="1">
        <f t="shared" si="23"/>
        <v>859584143.7689753</v>
      </c>
      <c r="F159" s="1">
        <f t="shared" si="26"/>
        <v>177</v>
      </c>
      <c r="G159" s="3">
        <f t="shared" si="27"/>
        <v>5947.424999999998</v>
      </c>
      <c r="H159" s="1">
        <f>INDEX(Data!F$21:F$220,Graph!M159)</f>
        <v>859.5845035232236</v>
      </c>
      <c r="I159" s="1">
        <f>INDEX(Data!G$21:G$220,Graph!M159)</f>
        <v>4.8</v>
      </c>
      <c r="J159">
        <f t="shared" si="24"/>
        <v>2.4</v>
      </c>
      <c r="K159" s="1">
        <f t="shared" si="25"/>
        <v>-34.9345132370388</v>
      </c>
      <c r="L159">
        <v>3</v>
      </c>
      <c r="M159">
        <v>143</v>
      </c>
    </row>
    <row r="160" spans="1:13" ht="12.75">
      <c r="A160" s="1" t="str">
        <f>INDEX(Data!B$21:B$220,Graph!M160)</f>
        <v>Turkmenistan</v>
      </c>
      <c r="B160" s="1">
        <f t="shared" si="20"/>
        <v>189.8592893085907</v>
      </c>
      <c r="C160" s="1">
        <f t="shared" si="21"/>
        <v>1634.6100000000004</v>
      </c>
      <c r="D160" s="1">
        <f t="shared" si="22"/>
        <v>1637.0100000000004</v>
      </c>
      <c r="E160" s="1">
        <f t="shared" si="23"/>
        <v>189859086.76897517</v>
      </c>
      <c r="F160" s="1">
        <f t="shared" si="26"/>
        <v>94</v>
      </c>
      <c r="G160" s="3">
        <f t="shared" si="27"/>
        <v>1634.6100000000004</v>
      </c>
      <c r="H160" s="1">
        <f>INDEX(Data!F$21:F$220,Graph!M160)</f>
        <v>189.8592893085907</v>
      </c>
      <c r="I160" s="1">
        <f>INDEX(Data!G$21:G$220,Graph!M160)</f>
        <v>4.8</v>
      </c>
      <c r="J160">
        <f t="shared" si="24"/>
        <v>2.4</v>
      </c>
      <c r="K160" s="1">
        <f t="shared" si="25"/>
        <v>-0.07901061687846322</v>
      </c>
      <c r="L160">
        <v>6</v>
      </c>
      <c r="M160">
        <v>86</v>
      </c>
    </row>
    <row r="161" spans="1:13" ht="12.75">
      <c r="A161" s="1" t="str">
        <f>INDEX(Data!B$21:B$220,Graph!M161)</f>
        <v>Norway</v>
      </c>
      <c r="B161" s="1">
        <f t="shared" si="20"/>
        <v>20.560309742689007</v>
      </c>
      <c r="C161" s="1">
        <f t="shared" si="21"/>
        <v>313.20099999999996</v>
      </c>
      <c r="D161" s="1">
        <f t="shared" si="22"/>
        <v>315.45099999999996</v>
      </c>
      <c r="E161" s="1">
        <f t="shared" si="23"/>
        <v>20560001.720914233</v>
      </c>
      <c r="F161" s="1">
        <f t="shared" si="26"/>
        <v>19</v>
      </c>
      <c r="G161" s="3">
        <f t="shared" si="27"/>
        <v>313.20099999999996</v>
      </c>
      <c r="H161" s="1">
        <f>INDEX(Data!F$21:F$220,Graph!M161)</f>
        <v>20.560309742689007</v>
      </c>
      <c r="I161" s="1">
        <f>INDEX(Data!G$21:G$220,Graph!M161)</f>
        <v>4.5</v>
      </c>
      <c r="J161">
        <f t="shared" si="24"/>
        <v>2.25</v>
      </c>
      <c r="K161" s="1">
        <f t="shared" si="25"/>
        <v>-1.3621191751989734</v>
      </c>
      <c r="L161">
        <v>11</v>
      </c>
      <c r="M161">
        <v>1</v>
      </c>
    </row>
    <row r="162" spans="1:13" ht="12.75">
      <c r="A162" s="1" t="str">
        <f>INDEX(Data!B$21:B$220,Graph!M162)</f>
        <v>Croatia</v>
      </c>
      <c r="B162" s="1">
        <f t="shared" si="20"/>
        <v>42.73034437683211</v>
      </c>
      <c r="C162" s="1">
        <f t="shared" si="21"/>
        <v>686.5850000000002</v>
      </c>
      <c r="D162" s="1">
        <f t="shared" si="22"/>
        <v>688.7850000000002</v>
      </c>
      <c r="E162" s="1">
        <f t="shared" si="23"/>
        <v>42730048.70489392</v>
      </c>
      <c r="F162" s="1">
        <f t="shared" si="26"/>
        <v>46</v>
      </c>
      <c r="G162" s="3">
        <f t="shared" si="27"/>
        <v>686.5850000000002</v>
      </c>
      <c r="H162" s="1">
        <f>INDEX(Data!F$21:F$220,Graph!M162)</f>
        <v>42.73034437683211</v>
      </c>
      <c r="I162" s="1">
        <f>INDEX(Data!G$21:G$220,Graph!M162)</f>
        <v>4.4</v>
      </c>
      <c r="J162">
        <f t="shared" si="24"/>
        <v>2.2</v>
      </c>
      <c r="K162" s="1">
        <f t="shared" si="25"/>
        <v>-2.423240226735949</v>
      </c>
      <c r="L162">
        <v>9</v>
      </c>
      <c r="M162">
        <v>48</v>
      </c>
    </row>
    <row r="163" spans="1:13" ht="12.75">
      <c r="A163" s="1" t="str">
        <f>INDEX(Data!B$21:B$220,Graph!M163)</f>
        <v>Moldova, Republic of</v>
      </c>
      <c r="B163" s="1">
        <f t="shared" si="20"/>
        <v>84.95559886155488</v>
      </c>
      <c r="C163" s="1">
        <f t="shared" si="21"/>
        <v>1256.0350000000003</v>
      </c>
      <c r="D163" s="1">
        <f t="shared" si="22"/>
        <v>1258.1850000000004</v>
      </c>
      <c r="E163" s="1">
        <f t="shared" si="23"/>
        <v>84955113.68887359</v>
      </c>
      <c r="F163" s="1">
        <f t="shared" si="26"/>
        <v>57</v>
      </c>
      <c r="G163" s="3">
        <f t="shared" si="27"/>
        <v>1256.0350000000003</v>
      </c>
      <c r="H163" s="1">
        <f>INDEX(Data!F$21:F$220,Graph!M163)</f>
        <v>84.95559886155488</v>
      </c>
      <c r="I163" s="1">
        <f>INDEX(Data!G$21:G$220,Graph!M163)</f>
        <v>4.3</v>
      </c>
      <c r="J163">
        <f t="shared" si="24"/>
        <v>2.15</v>
      </c>
      <c r="K163" s="1">
        <f t="shared" si="25"/>
        <v>-2.04098077793239</v>
      </c>
      <c r="L163">
        <v>9</v>
      </c>
      <c r="M163">
        <v>113</v>
      </c>
    </row>
    <row r="164" spans="1:13" ht="12.75">
      <c r="A164" s="1" t="str">
        <f>INDEX(Data!B$21:B$220,Graph!M164)</f>
        <v>Singapore</v>
      </c>
      <c r="B164" s="1">
        <f t="shared" si="20"/>
        <v>5.042391448036024</v>
      </c>
      <c r="C164" s="1">
        <f t="shared" si="21"/>
        <v>129.921</v>
      </c>
      <c r="D164" s="1">
        <f t="shared" si="22"/>
        <v>132.021</v>
      </c>
      <c r="E164" s="1">
        <f t="shared" si="23"/>
        <v>5042025.672853285</v>
      </c>
      <c r="F164" s="1">
        <f t="shared" si="26"/>
        <v>5</v>
      </c>
      <c r="G164" s="3">
        <f t="shared" si="27"/>
        <v>129.921</v>
      </c>
      <c r="H164" s="1">
        <f>INDEX(Data!F$21:F$220,Graph!M164)</f>
        <v>5.042391448036024</v>
      </c>
      <c r="I164" s="1">
        <f>INDEX(Data!G$21:G$220,Graph!M164)</f>
        <v>4.2</v>
      </c>
      <c r="J164">
        <f t="shared" si="24"/>
        <v>2.1</v>
      </c>
      <c r="K164" s="1">
        <f t="shared" si="25"/>
        <v>-6.524772731068453</v>
      </c>
      <c r="L164">
        <v>5</v>
      </c>
      <c r="M164">
        <v>25</v>
      </c>
    </row>
    <row r="165" spans="1:13" ht="12.75">
      <c r="A165" s="1" t="str">
        <f>INDEX(Data!B$21:B$220,Graph!M165)</f>
        <v>Bosnia Herzegovina</v>
      </c>
      <c r="B165" s="1">
        <f t="shared" si="20"/>
        <v>103.98180769876745</v>
      </c>
      <c r="C165" s="1">
        <f t="shared" si="21"/>
        <v>1324.5200000000004</v>
      </c>
      <c r="D165" s="1">
        <f t="shared" si="22"/>
        <v>1326.5700000000004</v>
      </c>
      <c r="E165" s="1">
        <f t="shared" si="23"/>
        <v>103981066.65683296</v>
      </c>
      <c r="F165" s="1">
        <f t="shared" si="26"/>
        <v>65</v>
      </c>
      <c r="G165" s="3">
        <f t="shared" si="27"/>
        <v>1324.5200000000004</v>
      </c>
      <c r="H165" s="1">
        <f>INDEX(Data!F$21:F$220,Graph!M165)</f>
        <v>103.98180769876745</v>
      </c>
      <c r="I165" s="1">
        <f>INDEX(Data!G$21:G$220,Graph!M165)</f>
        <v>4.1</v>
      </c>
      <c r="J165">
        <f t="shared" si="24"/>
        <v>2.05</v>
      </c>
      <c r="K165" s="1">
        <f t="shared" si="25"/>
        <v>-2.0057083356155374</v>
      </c>
      <c r="L165">
        <v>9</v>
      </c>
      <c r="M165">
        <v>66</v>
      </c>
    </row>
    <row r="166" spans="1:13" ht="12.75">
      <c r="A166" s="1" t="str">
        <f>INDEX(Data!B$21:B$220,Graph!M166)</f>
        <v>Costa Rica</v>
      </c>
      <c r="B166" s="1">
        <f t="shared" si="20"/>
        <v>97.28046568392197</v>
      </c>
      <c r="C166" s="1">
        <f t="shared" si="21"/>
        <v>1309.5350000000003</v>
      </c>
      <c r="D166" s="1">
        <f t="shared" si="22"/>
        <v>1311.5850000000003</v>
      </c>
      <c r="E166" s="1">
        <f t="shared" si="23"/>
        <v>97280045.65683296</v>
      </c>
      <c r="F166" s="1">
        <f t="shared" si="26"/>
        <v>61</v>
      </c>
      <c r="G166" s="3">
        <f t="shared" si="27"/>
        <v>1309.5350000000003</v>
      </c>
      <c r="H166" s="1">
        <f>INDEX(Data!F$21:F$220,Graph!M166)</f>
        <v>97.28046568392197</v>
      </c>
      <c r="I166" s="1">
        <f>INDEX(Data!G$21:G$220,Graph!M166)</f>
        <v>4.1</v>
      </c>
      <c r="J166">
        <f t="shared" si="24"/>
        <v>2.05</v>
      </c>
      <c r="K166" s="1">
        <f t="shared" si="25"/>
        <v>-0.9437236292121725</v>
      </c>
      <c r="L166">
        <v>8</v>
      </c>
      <c r="M166">
        <v>45</v>
      </c>
    </row>
    <row r="167" spans="1:13" ht="12.75">
      <c r="A167" s="1" t="str">
        <f>INDEX(Data!B$21:B$220,Graph!M167)</f>
        <v>Eritrea</v>
      </c>
      <c r="B167" s="1">
        <f t="shared" si="20"/>
        <v>657.2809515361633</v>
      </c>
      <c r="C167" s="1">
        <f t="shared" si="21"/>
        <v>4369.964999999999</v>
      </c>
      <c r="D167" s="1">
        <f t="shared" si="22"/>
        <v>4371.964999999999</v>
      </c>
      <c r="E167" s="1">
        <f t="shared" si="23"/>
        <v>657280156.6408126</v>
      </c>
      <c r="F167" s="1">
        <f t="shared" si="26"/>
        <v>156</v>
      </c>
      <c r="G167" s="3">
        <f t="shared" si="27"/>
        <v>4369.964999999999</v>
      </c>
      <c r="H167" s="1">
        <f>INDEX(Data!F$21:F$220,Graph!M167)</f>
        <v>657.2809515361633</v>
      </c>
      <c r="I167" s="1">
        <f>INDEX(Data!G$21:G$220,Graph!M167)</f>
        <v>4</v>
      </c>
      <c r="J167">
        <f t="shared" si="24"/>
        <v>2</v>
      </c>
      <c r="K167" s="1">
        <f t="shared" si="25"/>
        <v>-3.0188953131429344</v>
      </c>
      <c r="L167">
        <v>2</v>
      </c>
      <c r="M167">
        <v>156</v>
      </c>
    </row>
    <row r="168" spans="1:13" ht="12.75">
      <c r="A168" s="1" t="str">
        <f>INDEX(Data!B$21:B$220,Graph!M168)</f>
        <v>Ireland</v>
      </c>
      <c r="B168" s="1">
        <f t="shared" si="20"/>
        <v>36.722519970134286</v>
      </c>
      <c r="C168" s="1">
        <f t="shared" si="21"/>
        <v>669.4350000000002</v>
      </c>
      <c r="D168" s="1">
        <f t="shared" si="22"/>
        <v>671.3850000000002</v>
      </c>
      <c r="E168" s="1">
        <f t="shared" si="23"/>
        <v>36722010.62479234</v>
      </c>
      <c r="F168" s="1">
        <f t="shared" si="26"/>
        <v>42</v>
      </c>
      <c r="G168" s="3">
        <f t="shared" si="27"/>
        <v>669.4350000000002</v>
      </c>
      <c r="H168" s="1">
        <f>INDEX(Data!F$21:F$220,Graph!M168)</f>
        <v>36.722519970134286</v>
      </c>
      <c r="I168" s="1">
        <f>INDEX(Data!G$21:G$220,Graph!M168)</f>
        <v>3.9</v>
      </c>
      <c r="J168">
        <f t="shared" si="24"/>
        <v>1.95</v>
      </c>
      <c r="K168" s="1">
        <f t="shared" si="25"/>
        <v>-0.6932563952247577</v>
      </c>
      <c r="L168">
        <v>11</v>
      </c>
      <c r="M168">
        <v>10</v>
      </c>
    </row>
    <row r="169" spans="1:13" ht="12.75">
      <c r="A169" s="1" t="str">
        <f>INDEX(Data!B$21:B$220,Graph!M169)</f>
        <v>Puerto Rico</v>
      </c>
      <c r="B169" s="1">
        <f t="shared" si="20"/>
        <v>306.4079762285739</v>
      </c>
      <c r="C169" s="1">
        <f t="shared" si="21"/>
        <v>3459.6639999999998</v>
      </c>
      <c r="D169" s="1">
        <f t="shared" si="22"/>
        <v>3461.6139999999996</v>
      </c>
      <c r="E169" s="1">
        <f t="shared" si="23"/>
        <v>306407194.62479234</v>
      </c>
      <c r="F169" s="1">
        <f t="shared" si="26"/>
        <v>121</v>
      </c>
      <c r="G169" s="3">
        <f t="shared" si="27"/>
        <v>3459.6639999999998</v>
      </c>
      <c r="H169" s="1">
        <f>INDEX(Data!F$21:F$220,Graph!M169)</f>
        <v>306.4079762285739</v>
      </c>
      <c r="I169" s="1">
        <f>INDEX(Data!G$21:G$220,Graph!M169)</f>
        <v>3.9</v>
      </c>
      <c r="J169">
        <f t="shared" si="24"/>
        <v>1.95</v>
      </c>
      <c r="K169" s="1">
        <f t="shared" si="25"/>
        <v>-16.114113615143765</v>
      </c>
      <c r="L169">
        <v>8</v>
      </c>
      <c r="M169">
        <v>194</v>
      </c>
    </row>
    <row r="170" spans="1:13" ht="12.75">
      <c r="A170" s="1" t="str">
        <f>INDEX(Data!B$21:B$220,Graph!M170)</f>
        <v>Central African Republic</v>
      </c>
      <c r="B170" s="1">
        <f t="shared" si="20"/>
        <v>800.0908078283261</v>
      </c>
      <c r="C170" s="1">
        <f t="shared" si="21"/>
        <v>5902.724999999999</v>
      </c>
      <c r="D170" s="1">
        <f t="shared" si="22"/>
        <v>5904.624999999999</v>
      </c>
      <c r="E170" s="1">
        <f t="shared" si="23"/>
        <v>800090169.608772</v>
      </c>
      <c r="F170" s="1">
        <f t="shared" si="26"/>
        <v>172</v>
      </c>
      <c r="G170" s="3">
        <f t="shared" si="27"/>
        <v>5902.724999999999</v>
      </c>
      <c r="H170" s="1">
        <f>INDEX(Data!F$21:F$220,Graph!M170)</f>
        <v>800.0908078283261</v>
      </c>
      <c r="I170" s="1">
        <f>INDEX(Data!G$21:G$220,Graph!M170)</f>
        <v>3.8</v>
      </c>
      <c r="J170">
        <f t="shared" si="24"/>
        <v>1.9</v>
      </c>
      <c r="K170" s="1">
        <f t="shared" si="25"/>
        <v>-0.5838958164511041</v>
      </c>
      <c r="L170">
        <v>1</v>
      </c>
      <c r="M170">
        <v>169</v>
      </c>
    </row>
    <row r="171" spans="1:13" ht="12.75">
      <c r="A171" s="1" t="str">
        <f>INDEX(Data!B$21:B$220,Graph!M171)</f>
        <v>New Zealand</v>
      </c>
      <c r="B171" s="1">
        <f t="shared" si="20"/>
        <v>32.673345851278796</v>
      </c>
      <c r="C171" s="1">
        <f t="shared" si="21"/>
        <v>525.785</v>
      </c>
      <c r="D171" s="1">
        <f t="shared" si="22"/>
        <v>527.685</v>
      </c>
      <c r="E171" s="1">
        <f t="shared" si="23"/>
        <v>32673018.60877202</v>
      </c>
      <c r="F171" s="1">
        <f t="shared" si="26"/>
        <v>34</v>
      </c>
      <c r="G171" s="3">
        <f t="shared" si="27"/>
        <v>525.785</v>
      </c>
      <c r="H171" s="1">
        <f>INDEX(Data!F$21:F$220,Graph!M171)</f>
        <v>32.673345851278796</v>
      </c>
      <c r="I171" s="1">
        <f>INDEX(Data!G$21:G$220,Graph!M171)</f>
        <v>3.8</v>
      </c>
      <c r="J171">
        <f t="shared" si="24"/>
        <v>1.9</v>
      </c>
      <c r="K171" s="1">
        <f t="shared" si="25"/>
        <v>-0.37219864265853175</v>
      </c>
      <c r="L171">
        <v>5</v>
      </c>
      <c r="M171">
        <v>18</v>
      </c>
    </row>
    <row r="172" spans="1:13" ht="12.75">
      <c r="A172" s="1" t="str">
        <f>INDEX(Data!B$21:B$220,Graph!M172)</f>
        <v>Congo</v>
      </c>
      <c r="B172" s="1">
        <f t="shared" si="20"/>
        <v>542.0600646906413</v>
      </c>
      <c r="C172" s="1">
        <f t="shared" si="21"/>
        <v>4137.313999999999</v>
      </c>
      <c r="D172" s="1">
        <f t="shared" si="22"/>
        <v>4139.114</v>
      </c>
      <c r="E172" s="1">
        <f t="shared" si="23"/>
        <v>542060144.5767314</v>
      </c>
      <c r="F172" s="1">
        <f t="shared" si="26"/>
        <v>146</v>
      </c>
      <c r="G172" s="3">
        <f t="shared" si="27"/>
        <v>4137.313999999999</v>
      </c>
      <c r="H172" s="1">
        <f>INDEX(Data!F$21:F$220,Graph!M172)</f>
        <v>542.0600646906413</v>
      </c>
      <c r="I172" s="1">
        <f>INDEX(Data!G$21:G$220,Graph!M172)</f>
        <v>3.6</v>
      </c>
      <c r="J172">
        <f t="shared" si="24"/>
        <v>1.8</v>
      </c>
      <c r="K172" s="1">
        <f t="shared" si="25"/>
        <v>-2.8547026802897335</v>
      </c>
      <c r="L172">
        <v>1</v>
      </c>
      <c r="M172">
        <v>144</v>
      </c>
    </row>
    <row r="173" spans="1:13" ht="12.75">
      <c r="A173" s="1" t="str">
        <f>INDEX(Data!B$21:B$220,Graph!M173)</f>
        <v>Lebanon</v>
      </c>
      <c r="B173" s="1">
        <f t="shared" si="20"/>
        <v>62.50739783204586</v>
      </c>
      <c r="C173" s="1">
        <f t="shared" si="21"/>
        <v>1084.1850000000002</v>
      </c>
      <c r="D173" s="1">
        <f t="shared" si="22"/>
        <v>1085.9850000000001</v>
      </c>
      <c r="E173" s="1">
        <f t="shared" si="23"/>
        <v>62507080.576731384</v>
      </c>
      <c r="F173" s="1">
        <f t="shared" si="26"/>
        <v>51</v>
      </c>
      <c r="G173" s="3">
        <f t="shared" si="27"/>
        <v>1084.1850000000002</v>
      </c>
      <c r="H173" s="1">
        <f>INDEX(Data!F$21:F$220,Graph!M173)</f>
        <v>62.50739783204586</v>
      </c>
      <c r="I173" s="1">
        <f>INDEX(Data!G$21:G$220,Graph!M173)</f>
        <v>3.6</v>
      </c>
      <c r="J173">
        <f t="shared" si="24"/>
        <v>1.8</v>
      </c>
      <c r="K173" s="1">
        <f t="shared" si="25"/>
        <v>-2.6970487686909124</v>
      </c>
      <c r="L173">
        <v>6</v>
      </c>
      <c r="M173">
        <v>80</v>
      </c>
    </row>
    <row r="174" spans="1:13" ht="12.75">
      <c r="A174" s="1" t="str">
        <f>INDEX(Data!B$21:B$220,Graph!M174)</f>
        <v>Lithuania</v>
      </c>
      <c r="B174" s="1">
        <f t="shared" si="20"/>
        <v>20.379950205380442</v>
      </c>
      <c r="C174" s="1">
        <f t="shared" si="21"/>
        <v>309.132</v>
      </c>
      <c r="D174" s="1">
        <f t="shared" si="22"/>
        <v>310.882</v>
      </c>
      <c r="E174" s="1">
        <f t="shared" si="23"/>
        <v>20379041.56071107</v>
      </c>
      <c r="F174" s="1">
        <f t="shared" si="26"/>
        <v>17</v>
      </c>
      <c r="G174" s="3">
        <f t="shared" si="27"/>
        <v>309.132</v>
      </c>
      <c r="H174" s="1">
        <f>INDEX(Data!F$21:F$220,Graph!M174)</f>
        <v>20.379950205380442</v>
      </c>
      <c r="I174" s="1">
        <f>INDEX(Data!G$21:G$220,Graph!M174)</f>
        <v>3.5</v>
      </c>
      <c r="J174">
        <f t="shared" si="24"/>
        <v>1.75</v>
      </c>
      <c r="K174" s="1">
        <f t="shared" si="25"/>
        <v>-0.028921205428336094</v>
      </c>
      <c r="L174">
        <v>9</v>
      </c>
      <c r="M174">
        <v>41</v>
      </c>
    </row>
    <row r="175" spans="1:13" ht="12.75">
      <c r="A175" s="1" t="str">
        <f>INDEX(Data!B$21:B$220,Graph!M175)</f>
        <v>Gaza Strip &amp; West Bank</v>
      </c>
      <c r="B175" s="1">
        <f t="shared" si="20"/>
        <v>351.2001845738605</v>
      </c>
      <c r="C175" s="1">
        <f t="shared" si="21"/>
        <v>3808.7139999999995</v>
      </c>
      <c r="D175" s="1">
        <f t="shared" si="22"/>
        <v>3810.4139999999993</v>
      </c>
      <c r="E175" s="1">
        <f t="shared" si="23"/>
        <v>351200102.5446908</v>
      </c>
      <c r="F175" s="1">
        <f aca="true" t="shared" si="28" ref="F175:F206">RANK(E175,E$47:E$246,1)</f>
        <v>127</v>
      </c>
      <c r="G175" s="3">
        <f aca="true" t="shared" si="29" ref="G175:G206">C175</f>
        <v>3808.7139999999995</v>
      </c>
      <c r="H175" s="1">
        <f>INDEX(Data!F$21:F$220,Graph!M175)</f>
        <v>351.2001845738605</v>
      </c>
      <c r="I175" s="1">
        <f>INDEX(Data!G$21:G$220,Graph!M175)</f>
        <v>3.4</v>
      </c>
      <c r="J175">
        <f t="shared" si="24"/>
        <v>1.7</v>
      </c>
      <c r="K175" s="1">
        <f t="shared" si="25"/>
        <v>-16.76675807862756</v>
      </c>
      <c r="L175">
        <v>6</v>
      </c>
      <c r="M175">
        <v>102</v>
      </c>
    </row>
    <row r="176" spans="1:13" ht="12.75">
      <c r="A176" s="1" t="str">
        <f>INDEX(Data!B$21:B$220,Graph!M176)</f>
        <v>Uruguay</v>
      </c>
      <c r="B176" s="1">
        <f aca="true" t="shared" si="30" ref="B176:B239">H176</f>
        <v>108.81977891571738</v>
      </c>
      <c r="C176" s="1">
        <f aca="true" t="shared" si="31" ref="C176:C239">IF(F176=1,I176/2,I176/2+VLOOKUP(F176-1,F$47:I$246,4,FALSE)/2+VLOOKUP(F176-1,F$47:G$246,2,FALSE))</f>
        <v>1416.7700000000004</v>
      </c>
      <c r="D176" s="1">
        <f aca="true" t="shared" si="32" ref="D176:D239">C176+J176</f>
        <v>1418.4700000000005</v>
      </c>
      <c r="E176" s="1">
        <f aca="true" t="shared" si="33" ref="E176:E239">1000*(INT(1000*H176)+I176/I$248)+M176</f>
        <v>108819046.54469076</v>
      </c>
      <c r="F176" s="1">
        <f t="shared" si="28"/>
        <v>69</v>
      </c>
      <c r="G176" s="3">
        <f t="shared" si="29"/>
        <v>1416.7700000000004</v>
      </c>
      <c r="H176" s="1">
        <f>INDEX(Data!F$21:F$220,Graph!M176)</f>
        <v>108.81977891571738</v>
      </c>
      <c r="I176" s="1">
        <f>INDEX(Data!G$21:G$220,Graph!M176)</f>
        <v>3.4</v>
      </c>
      <c r="J176">
        <f aca="true" t="shared" si="34" ref="J176:J239">I176/2</f>
        <v>1.7</v>
      </c>
      <c r="K176" s="1">
        <f aca="true" t="shared" si="35" ref="K176:K239">IF(F176=200,0,B176-VLOOKUP(F176+1,F$47:H$246,3,FALSE))</f>
        <v>-10.612784614437956</v>
      </c>
      <c r="L176">
        <v>8</v>
      </c>
      <c r="M176">
        <v>46</v>
      </c>
    </row>
    <row r="177" spans="1:13" ht="12.75">
      <c r="A177" s="1" t="str">
        <f>INDEX(Data!B$21:B$220,Graph!M177)</f>
        <v>Liberia</v>
      </c>
      <c r="B177" s="1">
        <f t="shared" si="30"/>
        <v>1195.547445796254</v>
      </c>
      <c r="C177" s="1">
        <f t="shared" si="31"/>
        <v>6078.044499999997</v>
      </c>
      <c r="D177" s="1">
        <f t="shared" si="32"/>
        <v>6079.663999999997</v>
      </c>
      <c r="E177" s="1">
        <f t="shared" si="33"/>
        <v>1195547186.518898</v>
      </c>
      <c r="F177" s="1">
        <f t="shared" si="28"/>
        <v>189</v>
      </c>
      <c r="G177" s="3">
        <f t="shared" si="29"/>
        <v>6078.044499999997</v>
      </c>
      <c r="H177" s="1">
        <f>INDEX(Data!F$21:F$220,Graph!M177)</f>
        <v>1195.547445796254</v>
      </c>
      <c r="I177" s="1">
        <f>INDEX(Data!G$21:G$220,Graph!M177)</f>
        <v>3.239</v>
      </c>
      <c r="J177">
        <f t="shared" si="34"/>
        <v>1.6195</v>
      </c>
      <c r="K177" s="1">
        <f t="shared" si="35"/>
        <v>-5.131227263201254</v>
      </c>
      <c r="L177">
        <v>3</v>
      </c>
      <c r="M177">
        <v>186</v>
      </c>
    </row>
    <row r="178" spans="1:13" ht="12.75">
      <c r="A178" s="1" t="str">
        <f>INDEX(Data!B$21:B$220,Graph!M178)</f>
        <v>Albania</v>
      </c>
      <c r="B178" s="1">
        <f t="shared" si="30"/>
        <v>171.97793066561394</v>
      </c>
      <c r="C178" s="1">
        <f t="shared" si="31"/>
        <v>1539.4580000000003</v>
      </c>
      <c r="D178" s="1">
        <f t="shared" si="32"/>
        <v>1541.0080000000003</v>
      </c>
      <c r="E178" s="1">
        <f t="shared" si="33"/>
        <v>171977065.4966298</v>
      </c>
      <c r="F178" s="1">
        <f t="shared" si="28"/>
        <v>88</v>
      </c>
      <c r="G178" s="3">
        <f t="shared" si="29"/>
        <v>1539.4580000000003</v>
      </c>
      <c r="H178" s="1">
        <f>INDEX(Data!F$21:F$220,Graph!M178)</f>
        <v>171.97793066561394</v>
      </c>
      <c r="I178" s="1">
        <f>INDEX(Data!G$21:G$220,Graph!M178)</f>
        <v>3.1</v>
      </c>
      <c r="J178">
        <f t="shared" si="34"/>
        <v>1.55</v>
      </c>
      <c r="K178" s="1">
        <f t="shared" si="35"/>
        <v>-1.2064268762855193</v>
      </c>
      <c r="L178">
        <v>9</v>
      </c>
      <c r="M178">
        <v>65</v>
      </c>
    </row>
    <row r="179" spans="1:13" ht="12.75">
      <c r="A179" s="1" t="str">
        <f>INDEX(Data!B$21:B$220,Graph!M179)</f>
        <v>Armenia</v>
      </c>
      <c r="B179" s="1">
        <f t="shared" si="30"/>
        <v>147.11359452592583</v>
      </c>
      <c r="C179" s="1">
        <f t="shared" si="31"/>
        <v>1450.8380000000004</v>
      </c>
      <c r="D179" s="1">
        <f t="shared" si="32"/>
        <v>1452.3880000000004</v>
      </c>
      <c r="E179" s="1">
        <f t="shared" si="33"/>
        <v>147113082.4966298</v>
      </c>
      <c r="F179" s="1">
        <f t="shared" si="28"/>
        <v>81</v>
      </c>
      <c r="G179" s="3">
        <f t="shared" si="29"/>
        <v>1450.8380000000004</v>
      </c>
      <c r="H179" s="1">
        <f>INDEX(Data!F$21:F$220,Graph!M179)</f>
        <v>147.11359452592583</v>
      </c>
      <c r="I179" s="1">
        <f>INDEX(Data!G$21:G$220,Graph!M179)</f>
        <v>3.1</v>
      </c>
      <c r="J179">
        <f t="shared" si="34"/>
        <v>1.55</v>
      </c>
      <c r="K179" s="1">
        <f t="shared" si="35"/>
        <v>-2.318617775049603</v>
      </c>
      <c r="L179">
        <v>6</v>
      </c>
      <c r="M179">
        <v>82</v>
      </c>
    </row>
    <row r="180" spans="1:13" ht="12.75">
      <c r="A180" s="1" t="str">
        <f>INDEX(Data!B$21:B$220,Graph!M180)</f>
        <v>Panama</v>
      </c>
      <c r="B180" s="1">
        <f t="shared" si="30"/>
        <v>253.28443755767458</v>
      </c>
      <c r="C180" s="1">
        <f t="shared" si="31"/>
        <v>3139.7119999999995</v>
      </c>
      <c r="D180" s="1">
        <f t="shared" si="32"/>
        <v>3141.2619999999997</v>
      </c>
      <c r="E180" s="1">
        <f t="shared" si="33"/>
        <v>253284061.4966298</v>
      </c>
      <c r="F180" s="1">
        <f t="shared" si="28"/>
        <v>112</v>
      </c>
      <c r="G180" s="3">
        <f t="shared" si="29"/>
        <v>3139.7119999999995</v>
      </c>
      <c r="H180" s="1">
        <f>INDEX(Data!F$21:F$220,Graph!M180)</f>
        <v>253.28443755767458</v>
      </c>
      <c r="I180" s="1">
        <f>INDEX(Data!G$21:G$220,Graph!M180)</f>
        <v>3.1</v>
      </c>
      <c r="J180">
        <f t="shared" si="34"/>
        <v>1.55</v>
      </c>
      <c r="K180" s="1">
        <f t="shared" si="35"/>
        <v>-4.527907139671555</v>
      </c>
      <c r="L180">
        <v>8</v>
      </c>
      <c r="M180">
        <v>61</v>
      </c>
    </row>
    <row r="181" spans="1:13" ht="12.75">
      <c r="A181" s="1" t="str">
        <f>INDEX(Data!B$21:B$220,Graph!M181)</f>
        <v>United Arab Emirates</v>
      </c>
      <c r="B181" s="1">
        <f t="shared" si="30"/>
        <v>34.005562145811574</v>
      </c>
      <c r="C181" s="1">
        <f t="shared" si="31"/>
        <v>557.0350000000001</v>
      </c>
      <c r="D181" s="1">
        <f t="shared" si="32"/>
        <v>558.4850000000001</v>
      </c>
      <c r="E181" s="1">
        <f t="shared" si="33"/>
        <v>34005049.46458918</v>
      </c>
      <c r="F181" s="1">
        <f t="shared" si="28"/>
        <v>38</v>
      </c>
      <c r="G181" s="3">
        <f t="shared" si="29"/>
        <v>557.0350000000001</v>
      </c>
      <c r="H181" s="1">
        <f>INDEX(Data!F$21:F$220,Graph!M181)</f>
        <v>34.005562145811574</v>
      </c>
      <c r="I181" s="1">
        <f>INDEX(Data!G$21:G$220,Graph!M181)</f>
        <v>2.9</v>
      </c>
      <c r="J181">
        <f t="shared" si="34"/>
        <v>1.45</v>
      </c>
      <c r="K181" s="1">
        <f t="shared" si="35"/>
        <v>-0.13572189379296873</v>
      </c>
      <c r="L181">
        <v>6</v>
      </c>
      <c r="M181">
        <v>49</v>
      </c>
    </row>
    <row r="182" spans="1:13" ht="12.75">
      <c r="A182" s="1" t="str">
        <f>INDEX(Data!B$21:B$220,Graph!M182)</f>
        <v>Mauritania</v>
      </c>
      <c r="B182" s="1">
        <f t="shared" si="30"/>
        <v>1544.2707127330398</v>
      </c>
      <c r="C182" s="1">
        <f t="shared" si="31"/>
        <v>6186.463999999996</v>
      </c>
      <c r="D182" s="1">
        <f t="shared" si="32"/>
        <v>6187.863999999996</v>
      </c>
      <c r="E182" s="1">
        <f t="shared" si="33"/>
        <v>1544270152.448569</v>
      </c>
      <c r="F182" s="1">
        <f t="shared" si="28"/>
        <v>195</v>
      </c>
      <c r="G182" s="3">
        <f t="shared" si="29"/>
        <v>6186.463999999996</v>
      </c>
      <c r="H182" s="1">
        <f>INDEX(Data!F$21:F$220,Graph!M182)</f>
        <v>1544.2707127330398</v>
      </c>
      <c r="I182" s="1">
        <f>INDEX(Data!G$21:G$220,Graph!M182)</f>
        <v>2.8</v>
      </c>
      <c r="J182">
        <f t="shared" si="34"/>
        <v>1.4</v>
      </c>
      <c r="K182" s="1">
        <f t="shared" si="35"/>
        <v>-134.6162805641859</v>
      </c>
      <c r="L182">
        <v>3</v>
      </c>
      <c r="M182">
        <v>152</v>
      </c>
    </row>
    <row r="183" spans="1:13" ht="12.75">
      <c r="A183" s="1" t="str">
        <f>INDEX(Data!B$21:B$220,Graph!M183)</f>
        <v>Oman</v>
      </c>
      <c r="B183" s="1">
        <f t="shared" si="30"/>
        <v>107.0752805165362</v>
      </c>
      <c r="C183" s="1">
        <f t="shared" si="31"/>
        <v>1351.4700000000005</v>
      </c>
      <c r="D183" s="1">
        <f t="shared" si="32"/>
        <v>1352.8700000000006</v>
      </c>
      <c r="E183" s="1">
        <f t="shared" si="33"/>
        <v>107075074.44856885</v>
      </c>
      <c r="F183" s="1">
        <f t="shared" si="28"/>
        <v>67</v>
      </c>
      <c r="G183" s="3">
        <f t="shared" si="29"/>
        <v>1351.4700000000005</v>
      </c>
      <c r="H183" s="1">
        <f>INDEX(Data!F$21:F$220,Graph!M183)</f>
        <v>107.0752805165362</v>
      </c>
      <c r="I183" s="1">
        <f>INDEX(Data!G$21:G$220,Graph!M183)</f>
        <v>2.8</v>
      </c>
      <c r="J183">
        <f t="shared" si="34"/>
        <v>1.4</v>
      </c>
      <c r="K183" s="1">
        <f t="shared" si="35"/>
        <v>-1.5718980001380203</v>
      </c>
      <c r="L183">
        <v>6</v>
      </c>
      <c r="M183">
        <v>74</v>
      </c>
    </row>
    <row r="184" spans="1:13" ht="12.75">
      <c r="A184" s="1" t="str">
        <f>INDEX(Data!B$21:B$220,Graph!M184)</f>
        <v>Jamaica</v>
      </c>
      <c r="B184" s="1">
        <f t="shared" si="30"/>
        <v>149.43221230097544</v>
      </c>
      <c r="C184" s="1">
        <f t="shared" si="31"/>
        <v>1453.6880000000003</v>
      </c>
      <c r="D184" s="1">
        <f t="shared" si="32"/>
        <v>1454.9880000000003</v>
      </c>
      <c r="E184" s="1">
        <f t="shared" si="33"/>
        <v>149432079.41652822</v>
      </c>
      <c r="F184" s="1">
        <f t="shared" si="28"/>
        <v>82</v>
      </c>
      <c r="G184" s="3">
        <f t="shared" si="29"/>
        <v>1453.6880000000003</v>
      </c>
      <c r="H184" s="1">
        <f>INDEX(Data!F$21:F$220,Graph!M184)</f>
        <v>149.43221230097544</v>
      </c>
      <c r="I184" s="1">
        <f>INDEX(Data!G$21:G$220,Graph!M184)</f>
        <v>2.6</v>
      </c>
      <c r="J184">
        <f t="shared" si="34"/>
        <v>1.3</v>
      </c>
      <c r="K184" s="1">
        <f t="shared" si="35"/>
        <v>-5.028522025969636</v>
      </c>
      <c r="L184">
        <v>8</v>
      </c>
      <c r="M184">
        <v>79</v>
      </c>
    </row>
    <row r="185" spans="1:13" ht="12.75">
      <c r="A185" s="1" t="str">
        <f>INDEX(Data!B$21:B$220,Graph!M185)</f>
        <v>Mongolia</v>
      </c>
      <c r="B185" s="1">
        <f t="shared" si="30"/>
        <v>367.96694265248806</v>
      </c>
      <c r="C185" s="1">
        <f t="shared" si="31"/>
        <v>3811.7139999999995</v>
      </c>
      <c r="D185" s="1">
        <f t="shared" si="32"/>
        <v>3813.0139999999997</v>
      </c>
      <c r="E185" s="1">
        <f t="shared" si="33"/>
        <v>367966117.4165282</v>
      </c>
      <c r="F185" s="1">
        <f t="shared" si="28"/>
        <v>128</v>
      </c>
      <c r="G185" s="3">
        <f t="shared" si="29"/>
        <v>3811.7139999999995</v>
      </c>
      <c r="H185" s="1">
        <f>INDEX(Data!F$21:F$220,Graph!M185)</f>
        <v>367.96694265248806</v>
      </c>
      <c r="I185" s="1">
        <f>INDEX(Data!G$21:G$220,Graph!M185)</f>
        <v>2.6</v>
      </c>
      <c r="J185">
        <f t="shared" si="34"/>
        <v>1.3</v>
      </c>
      <c r="K185" s="1">
        <f t="shared" si="35"/>
        <v>-4.939686202339317</v>
      </c>
      <c r="L185">
        <v>7</v>
      </c>
      <c r="M185">
        <v>117</v>
      </c>
    </row>
    <row r="186" spans="1:13" ht="12.75">
      <c r="A186" s="1" t="str">
        <f>INDEX(Data!B$21:B$220,Graph!M186)</f>
        <v>Kuwait</v>
      </c>
      <c r="B186" s="1">
        <f t="shared" si="30"/>
        <v>129.81273371452053</v>
      </c>
      <c r="C186" s="1">
        <f t="shared" si="31"/>
        <v>1446.4700000000005</v>
      </c>
      <c r="D186" s="1">
        <f t="shared" si="32"/>
        <v>1447.6700000000005</v>
      </c>
      <c r="E186" s="1">
        <f t="shared" si="33"/>
        <v>129812044.38448758</v>
      </c>
      <c r="F186" s="1">
        <f t="shared" si="28"/>
        <v>76</v>
      </c>
      <c r="G186" s="3">
        <f t="shared" si="29"/>
        <v>1446.4700000000005</v>
      </c>
      <c r="H186" s="1">
        <f>INDEX(Data!F$21:F$220,Graph!M186)</f>
        <v>129.81273371452053</v>
      </c>
      <c r="I186" s="1">
        <f>INDEX(Data!G$21:G$220,Graph!M186)</f>
        <v>2.4</v>
      </c>
      <c r="J186">
        <f t="shared" si="34"/>
        <v>1.2</v>
      </c>
      <c r="K186" s="1">
        <f t="shared" si="35"/>
        <v>-0.35832434467306484</v>
      </c>
      <c r="L186">
        <v>6</v>
      </c>
      <c r="M186">
        <v>44</v>
      </c>
    </row>
    <row r="187" spans="1:13" ht="12.75">
      <c r="A187" s="1" t="str">
        <f>INDEX(Data!B$21:B$220,Graph!M187)</f>
        <v>Latvia</v>
      </c>
      <c r="B187" s="1">
        <f t="shared" si="30"/>
        <v>38.86786263701113</v>
      </c>
      <c r="C187" s="1">
        <f t="shared" si="31"/>
        <v>673.3350000000002</v>
      </c>
      <c r="D187" s="1">
        <f t="shared" si="32"/>
        <v>674.4850000000001</v>
      </c>
      <c r="E187" s="1">
        <f t="shared" si="33"/>
        <v>38867050.36846728</v>
      </c>
      <c r="F187" s="1">
        <f t="shared" si="28"/>
        <v>44</v>
      </c>
      <c r="G187" s="3">
        <f t="shared" si="29"/>
        <v>673.3350000000002</v>
      </c>
      <c r="H187" s="1">
        <f>INDEX(Data!F$21:F$220,Graph!M187)</f>
        <v>38.86786263701113</v>
      </c>
      <c r="I187" s="1">
        <f>INDEX(Data!G$21:G$220,Graph!M187)</f>
        <v>2.3</v>
      </c>
      <c r="J187">
        <f t="shared" si="34"/>
        <v>1.15</v>
      </c>
      <c r="K187" s="1">
        <f t="shared" si="35"/>
        <v>-0.5651392873478116</v>
      </c>
      <c r="L187">
        <v>9</v>
      </c>
      <c r="M187">
        <v>50</v>
      </c>
    </row>
    <row r="188" spans="1:13" ht="12.75">
      <c r="A188" s="1" t="str">
        <f>INDEX(Data!B$21:B$220,Graph!M188)</f>
        <v>Bhutan</v>
      </c>
      <c r="B188" s="1">
        <f t="shared" si="30"/>
        <v>1379.2007641426433</v>
      </c>
      <c r="C188" s="1">
        <f t="shared" si="31"/>
        <v>6158.163999999997</v>
      </c>
      <c r="D188" s="1">
        <f t="shared" si="32"/>
        <v>6159.263999999997</v>
      </c>
      <c r="E188" s="1">
        <f t="shared" si="33"/>
        <v>1379200134.352447</v>
      </c>
      <c r="F188" s="1">
        <f t="shared" si="28"/>
        <v>192</v>
      </c>
      <c r="G188" s="3">
        <f t="shared" si="29"/>
        <v>6158.163999999997</v>
      </c>
      <c r="H188" s="1">
        <f>INDEX(Data!F$21:F$220,Graph!M188)</f>
        <v>1379.2007641426433</v>
      </c>
      <c r="I188" s="1">
        <f>INDEX(Data!G$21:G$220,Graph!M188)</f>
        <v>2.2</v>
      </c>
      <c r="J188">
        <f t="shared" si="34"/>
        <v>1.1</v>
      </c>
      <c r="K188" s="1">
        <f t="shared" si="35"/>
        <v>-63.23788507057134</v>
      </c>
      <c r="L188">
        <v>4</v>
      </c>
      <c r="M188">
        <v>134</v>
      </c>
    </row>
    <row r="189" spans="1:13" ht="12.75">
      <c r="A189" s="1" t="str">
        <f>INDEX(Data!B$21:B$220,Graph!M189)</f>
        <v>Namibia</v>
      </c>
      <c r="B189" s="1">
        <f t="shared" si="30"/>
        <v>571.1929242021575</v>
      </c>
      <c r="C189" s="1">
        <f t="shared" si="31"/>
        <v>4170.855</v>
      </c>
      <c r="D189" s="1">
        <f t="shared" si="32"/>
        <v>4171.855</v>
      </c>
      <c r="E189" s="1">
        <f t="shared" si="33"/>
        <v>571192126.3204063</v>
      </c>
      <c r="F189" s="1">
        <f t="shared" si="28"/>
        <v>149</v>
      </c>
      <c r="G189" s="3">
        <f t="shared" si="29"/>
        <v>4170.855</v>
      </c>
      <c r="H189" s="1">
        <f>INDEX(Data!F$21:F$220,Graph!M189)</f>
        <v>571.1929242021575</v>
      </c>
      <c r="I189" s="1">
        <f>INDEX(Data!G$21:G$220,Graph!M189)</f>
        <v>2</v>
      </c>
      <c r="J189">
        <f t="shared" si="34"/>
        <v>1</v>
      </c>
      <c r="K189" s="1">
        <f t="shared" si="35"/>
        <v>-12.476120527901116</v>
      </c>
      <c r="L189">
        <v>2</v>
      </c>
      <c r="M189">
        <v>126</v>
      </c>
    </row>
    <row r="190" spans="1:13" ht="12.75">
      <c r="A190" s="1" t="str">
        <f>INDEX(Data!B$21:B$220,Graph!M190)</f>
        <v>Slovenia</v>
      </c>
      <c r="B190" s="1">
        <f t="shared" si="30"/>
        <v>18.051636242051433</v>
      </c>
      <c r="C190" s="1">
        <f t="shared" si="31"/>
        <v>157.34799999999998</v>
      </c>
      <c r="D190" s="1">
        <f t="shared" si="32"/>
        <v>158.34799999999998</v>
      </c>
      <c r="E190" s="1">
        <f t="shared" si="33"/>
        <v>18051027.320406325</v>
      </c>
      <c r="F190" s="1">
        <f t="shared" si="28"/>
        <v>10</v>
      </c>
      <c r="G190" s="3">
        <f t="shared" si="29"/>
        <v>157.34799999999998</v>
      </c>
      <c r="H190" s="1">
        <f>INDEX(Data!F$21:F$220,Graph!M190)</f>
        <v>18.051636242051433</v>
      </c>
      <c r="I190" s="1">
        <f>INDEX(Data!G$21:G$220,Graph!M190)</f>
        <v>2</v>
      </c>
      <c r="J190">
        <f t="shared" si="34"/>
        <v>1</v>
      </c>
      <c r="K190" s="1">
        <f t="shared" si="35"/>
        <v>-0.016059388881206615</v>
      </c>
      <c r="L190">
        <v>9</v>
      </c>
      <c r="M190">
        <v>27</v>
      </c>
    </row>
    <row r="191" spans="1:13" ht="12.75">
      <c r="A191" s="1" t="str">
        <f>INDEX(Data!B$21:B$220,Graph!M191)</f>
        <v>TFYR Macedonia</v>
      </c>
      <c r="B191" s="1">
        <f t="shared" si="30"/>
        <v>125.88990135020192</v>
      </c>
      <c r="C191" s="1">
        <f t="shared" si="31"/>
        <v>1444.2700000000004</v>
      </c>
      <c r="D191" s="1">
        <f t="shared" si="32"/>
        <v>1445.2700000000004</v>
      </c>
      <c r="E191" s="1">
        <f t="shared" si="33"/>
        <v>125889060.32040632</v>
      </c>
      <c r="F191" s="1">
        <f t="shared" si="28"/>
        <v>75</v>
      </c>
      <c r="G191" s="3">
        <f t="shared" si="29"/>
        <v>1444.2700000000004</v>
      </c>
      <c r="H191" s="1">
        <f>INDEX(Data!F$21:F$220,Graph!M191)</f>
        <v>125.88990135020192</v>
      </c>
      <c r="I191" s="1">
        <f>INDEX(Data!G$21:G$220,Graph!M191)</f>
        <v>2</v>
      </c>
      <c r="J191">
        <f t="shared" si="34"/>
        <v>1</v>
      </c>
      <c r="K191" s="1">
        <f t="shared" si="35"/>
        <v>-3.9228323643186087</v>
      </c>
      <c r="L191">
        <v>9</v>
      </c>
      <c r="M191">
        <v>60</v>
      </c>
    </row>
    <row r="192" spans="1:13" ht="12.75">
      <c r="A192" s="1" t="str">
        <f>INDEX(Data!B$21:B$220,Graph!M192)</f>
        <v>Botswana</v>
      </c>
      <c r="B192" s="1">
        <f t="shared" si="30"/>
        <v>441.8662928408054</v>
      </c>
      <c r="C192" s="1">
        <f t="shared" si="31"/>
        <v>4082.4139999999993</v>
      </c>
      <c r="D192" s="1">
        <f t="shared" si="32"/>
        <v>4083.3139999999994</v>
      </c>
      <c r="E192" s="1">
        <f t="shared" si="33"/>
        <v>441866128.2883657</v>
      </c>
      <c r="F192" s="1">
        <f t="shared" si="28"/>
        <v>141</v>
      </c>
      <c r="G192" s="3">
        <f t="shared" si="29"/>
        <v>4082.4139999999993</v>
      </c>
      <c r="H192" s="1">
        <f>INDEX(Data!F$21:F$220,Graph!M192)</f>
        <v>441.8662928408054</v>
      </c>
      <c r="I192" s="1">
        <f>INDEX(Data!G$21:G$220,Graph!M192)</f>
        <v>1.8</v>
      </c>
      <c r="J192">
        <f t="shared" si="34"/>
        <v>0.9</v>
      </c>
      <c r="K192" s="1">
        <f t="shared" si="35"/>
        <v>-1.6873055125919905</v>
      </c>
      <c r="L192">
        <v>2</v>
      </c>
      <c r="M192">
        <v>128</v>
      </c>
    </row>
    <row r="193" spans="1:13" ht="12.75">
      <c r="A193" s="1" t="str">
        <f>INDEX(Data!B$21:B$220,Graph!M193)</f>
        <v>Lesotho</v>
      </c>
      <c r="B193" s="1">
        <f t="shared" si="30"/>
        <v>642.9045639926201</v>
      </c>
      <c r="C193" s="1">
        <f t="shared" si="31"/>
        <v>4342.065</v>
      </c>
      <c r="D193" s="1">
        <f t="shared" si="32"/>
        <v>4342.964999999999</v>
      </c>
      <c r="E193" s="1">
        <f t="shared" si="33"/>
        <v>642904145.2883656</v>
      </c>
      <c r="F193" s="1">
        <f t="shared" si="28"/>
        <v>154</v>
      </c>
      <c r="G193" s="3">
        <f t="shared" si="29"/>
        <v>4342.065</v>
      </c>
      <c r="H193" s="1">
        <f>INDEX(Data!F$21:F$220,Graph!M193)</f>
        <v>642.9045639926201</v>
      </c>
      <c r="I193" s="1">
        <f>INDEX(Data!G$21:G$220,Graph!M193)</f>
        <v>1.8</v>
      </c>
      <c r="J193">
        <f t="shared" si="34"/>
        <v>0.9</v>
      </c>
      <c r="K193" s="1">
        <f t="shared" si="35"/>
        <v>-2.2160610716209703</v>
      </c>
      <c r="L193">
        <v>2</v>
      </c>
      <c r="M193">
        <v>145</v>
      </c>
    </row>
    <row r="194" spans="1:13" ht="12.75">
      <c r="A194" s="1" t="str">
        <f>INDEX(Data!B$21:B$220,Graph!M194)</f>
        <v>Gambia</v>
      </c>
      <c r="B194" s="1">
        <f t="shared" si="30"/>
        <v>763.199212937555</v>
      </c>
      <c r="C194" s="1">
        <f t="shared" si="31"/>
        <v>5831.937999999999</v>
      </c>
      <c r="D194" s="1">
        <f t="shared" si="32"/>
        <v>5832.637999999999</v>
      </c>
      <c r="E194" s="1">
        <f t="shared" si="33"/>
        <v>763199155.2242845</v>
      </c>
      <c r="F194" s="1">
        <f t="shared" si="28"/>
        <v>168</v>
      </c>
      <c r="G194" s="3">
        <f t="shared" si="29"/>
        <v>5831.937999999999</v>
      </c>
      <c r="H194" s="1">
        <f>INDEX(Data!F$21:F$220,Graph!M194)</f>
        <v>763.199212937555</v>
      </c>
      <c r="I194" s="1">
        <f>INDEX(Data!G$21:G$220,Graph!M194)</f>
        <v>1.4</v>
      </c>
      <c r="J194">
        <f t="shared" si="34"/>
        <v>0.7</v>
      </c>
      <c r="K194" s="1">
        <f t="shared" si="35"/>
        <v>-3.1368484671706938</v>
      </c>
      <c r="L194">
        <v>3</v>
      </c>
      <c r="M194">
        <v>155</v>
      </c>
    </row>
    <row r="195" spans="1:13" ht="12.75">
      <c r="A195" s="1" t="str">
        <f>INDEX(Data!B$21:B$220,Graph!M195)</f>
        <v>Guinea-Bissau</v>
      </c>
      <c r="B195" s="1">
        <f t="shared" si="30"/>
        <v>1154.3103323327898</v>
      </c>
      <c r="C195" s="1">
        <f t="shared" si="31"/>
        <v>6075.724999999998</v>
      </c>
      <c r="D195" s="1">
        <f t="shared" si="32"/>
        <v>6076.424999999997</v>
      </c>
      <c r="E195" s="1">
        <f t="shared" si="33"/>
        <v>1154310172.2242844</v>
      </c>
      <c r="F195" s="1">
        <f t="shared" si="28"/>
        <v>188</v>
      </c>
      <c r="G195" s="3">
        <f t="shared" si="29"/>
        <v>6075.724999999998</v>
      </c>
      <c r="H195" s="1">
        <f>INDEX(Data!F$21:F$220,Graph!M195)</f>
        <v>1154.3103323327898</v>
      </c>
      <c r="I195" s="1">
        <f>INDEX(Data!G$21:G$220,Graph!M195)</f>
        <v>1.4</v>
      </c>
      <c r="J195">
        <f t="shared" si="34"/>
        <v>0.7</v>
      </c>
      <c r="K195" s="1">
        <f t="shared" si="35"/>
        <v>-41.237113463464084</v>
      </c>
      <c r="L195">
        <v>3</v>
      </c>
      <c r="M195">
        <v>172</v>
      </c>
    </row>
    <row r="196" spans="1:13" ht="12.75">
      <c r="A196" s="1" t="str">
        <f>INDEX(Data!B$21:B$220,Graph!M196)</f>
        <v>Estonia</v>
      </c>
      <c r="B196" s="1">
        <f t="shared" si="30"/>
        <v>27.112738426491656</v>
      </c>
      <c r="C196" s="1">
        <f t="shared" si="31"/>
        <v>426.3349999999999</v>
      </c>
      <c r="D196" s="1">
        <f t="shared" si="32"/>
        <v>426.9849999999999</v>
      </c>
      <c r="E196" s="1">
        <f t="shared" si="33"/>
        <v>27112036.208264112</v>
      </c>
      <c r="F196" s="1">
        <f t="shared" si="28"/>
        <v>29</v>
      </c>
      <c r="G196" s="3">
        <f t="shared" si="29"/>
        <v>426.3349999999999</v>
      </c>
      <c r="H196" s="1">
        <f>INDEX(Data!F$21:F$220,Graph!M196)</f>
        <v>27.112738426491656</v>
      </c>
      <c r="I196" s="1">
        <f>INDEX(Data!G$21:G$220,Graph!M196)</f>
        <v>1.3</v>
      </c>
      <c r="J196">
        <f t="shared" si="34"/>
        <v>0.65</v>
      </c>
      <c r="K196" s="1">
        <f t="shared" si="35"/>
        <v>-0.6132336174598052</v>
      </c>
      <c r="L196">
        <v>9</v>
      </c>
      <c r="M196">
        <v>36</v>
      </c>
    </row>
    <row r="197" spans="1:13" ht="12.75">
      <c r="A197" s="1" t="str">
        <f>INDEX(Data!B$21:B$220,Graph!M197)</f>
        <v>Gabon</v>
      </c>
      <c r="B197" s="1">
        <f t="shared" si="30"/>
        <v>439.3735596542405</v>
      </c>
      <c r="C197" s="1">
        <f t="shared" si="31"/>
        <v>4080.863999999999</v>
      </c>
      <c r="D197" s="1">
        <f t="shared" si="32"/>
        <v>4081.513999999999</v>
      </c>
      <c r="E197" s="1">
        <f t="shared" si="33"/>
        <v>439373122.2082641</v>
      </c>
      <c r="F197" s="1">
        <f t="shared" si="28"/>
        <v>140</v>
      </c>
      <c r="G197" s="3">
        <f t="shared" si="29"/>
        <v>4080.863999999999</v>
      </c>
      <c r="H197" s="1">
        <f>INDEX(Data!F$21:F$220,Graph!M197)</f>
        <v>439.3735596542405</v>
      </c>
      <c r="I197" s="1">
        <f>INDEX(Data!G$21:G$220,Graph!M197)</f>
        <v>1.3</v>
      </c>
      <c r="J197">
        <f t="shared" si="34"/>
        <v>0.65</v>
      </c>
      <c r="K197" s="1">
        <f t="shared" si="35"/>
        <v>-2.4927331865648625</v>
      </c>
      <c r="L197">
        <v>1</v>
      </c>
      <c r="M197">
        <v>122</v>
      </c>
    </row>
    <row r="198" spans="1:13" ht="12.75">
      <c r="A198" s="1" t="str">
        <f>INDEX(Data!B$21:B$220,Graph!M198)</f>
        <v>Trinidad &amp; Tobago</v>
      </c>
      <c r="B198" s="1">
        <f t="shared" si="30"/>
        <v>160.31506397715125</v>
      </c>
      <c r="C198" s="1">
        <f t="shared" si="31"/>
        <v>1493.6580000000004</v>
      </c>
      <c r="D198" s="1">
        <f t="shared" si="32"/>
        <v>1494.3080000000004</v>
      </c>
      <c r="E198" s="1">
        <f t="shared" si="33"/>
        <v>160315054.2082641</v>
      </c>
      <c r="F198" s="1">
        <f t="shared" si="28"/>
        <v>85</v>
      </c>
      <c r="G198" s="3">
        <f t="shared" si="29"/>
        <v>1493.6580000000004</v>
      </c>
      <c r="H198" s="1">
        <f>INDEX(Data!F$21:F$220,Graph!M198)</f>
        <v>160.31506397715125</v>
      </c>
      <c r="I198" s="1">
        <f>INDEX(Data!G$21:G$220,Graph!M198)</f>
        <v>1.3</v>
      </c>
      <c r="J198">
        <f t="shared" si="34"/>
        <v>0.65</v>
      </c>
      <c r="K198" s="1">
        <f t="shared" si="35"/>
        <v>-0.7986370315575471</v>
      </c>
      <c r="L198">
        <v>8</v>
      </c>
      <c r="M198">
        <v>54</v>
      </c>
    </row>
    <row r="199" spans="1:13" ht="12.75">
      <c r="A199" s="1" t="str">
        <f>INDEX(Data!B$21:B$220,Graph!M199)</f>
        <v>Mauritius</v>
      </c>
      <c r="B199" s="1">
        <f t="shared" si="30"/>
        <v>138.6301480849488</v>
      </c>
      <c r="C199" s="1">
        <f t="shared" si="31"/>
        <v>1448.6700000000005</v>
      </c>
      <c r="D199" s="1">
        <f t="shared" si="32"/>
        <v>1449.2700000000004</v>
      </c>
      <c r="E199" s="1">
        <f t="shared" si="33"/>
        <v>138630064.1922438</v>
      </c>
      <c r="F199" s="1">
        <f t="shared" si="28"/>
        <v>79</v>
      </c>
      <c r="G199" s="3">
        <f t="shared" si="29"/>
        <v>1448.6700000000005</v>
      </c>
      <c r="H199" s="1">
        <f>INDEX(Data!F$21:F$220,Graph!M199)</f>
        <v>138.6301480849488</v>
      </c>
      <c r="I199" s="1">
        <f>INDEX(Data!G$21:G$220,Graph!M199)</f>
        <v>1.2</v>
      </c>
      <c r="J199">
        <f t="shared" si="34"/>
        <v>0.6</v>
      </c>
      <c r="K199" s="1">
        <f t="shared" si="35"/>
        <v>-0.029307831144279817</v>
      </c>
      <c r="L199">
        <v>2</v>
      </c>
      <c r="M199">
        <v>64</v>
      </c>
    </row>
    <row r="200" spans="1:13" ht="12.75">
      <c r="A200" s="1" t="str">
        <f>INDEX(Data!B$21:B$220,Graph!M200)</f>
        <v>Swaziland</v>
      </c>
      <c r="B200" s="1">
        <f t="shared" si="30"/>
        <v>433.2789664811523</v>
      </c>
      <c r="C200" s="1">
        <f t="shared" si="31"/>
        <v>4079.163999999999</v>
      </c>
      <c r="D200" s="1">
        <f t="shared" si="32"/>
        <v>4079.713999999999</v>
      </c>
      <c r="E200" s="1">
        <f t="shared" si="33"/>
        <v>433278137.17622346</v>
      </c>
      <c r="F200" s="1">
        <f t="shared" si="28"/>
        <v>138</v>
      </c>
      <c r="G200" s="3">
        <f t="shared" si="29"/>
        <v>4079.163999999999</v>
      </c>
      <c r="H200" s="1">
        <f>INDEX(Data!F$21:F$220,Graph!M200)</f>
        <v>433.2789664811523</v>
      </c>
      <c r="I200" s="1">
        <f>INDEX(Data!G$21:G$220,Graph!M200)</f>
        <v>1.1</v>
      </c>
      <c r="J200">
        <f t="shared" si="34"/>
        <v>0.55</v>
      </c>
      <c r="K200" s="1">
        <f t="shared" si="35"/>
        <v>-2.9056060163718485</v>
      </c>
      <c r="L200">
        <v>2</v>
      </c>
      <c r="M200">
        <v>137</v>
      </c>
    </row>
    <row r="201" spans="1:13" ht="12.75">
      <c r="A201" s="1" t="str">
        <f>INDEX(Data!B$21:B$220,Graph!M201)</f>
        <v>Cyprus</v>
      </c>
      <c r="B201" s="1">
        <f t="shared" si="30"/>
        <v>37.415776365359044</v>
      </c>
      <c r="C201" s="1">
        <f t="shared" si="31"/>
        <v>671.7850000000002</v>
      </c>
      <c r="D201" s="1">
        <f t="shared" si="32"/>
        <v>672.1850000000002</v>
      </c>
      <c r="E201" s="1">
        <f t="shared" si="33"/>
        <v>37415030.12816253</v>
      </c>
      <c r="F201" s="1">
        <f t="shared" si="28"/>
        <v>43</v>
      </c>
      <c r="G201" s="3">
        <f t="shared" si="29"/>
        <v>671.7850000000002</v>
      </c>
      <c r="H201" s="1">
        <f>INDEX(Data!F$21:F$220,Graph!M201)</f>
        <v>37.415776365359044</v>
      </c>
      <c r="I201" s="1">
        <f>INDEX(Data!G$21:G$220,Graph!M201)</f>
        <v>0.8</v>
      </c>
      <c r="J201">
        <f t="shared" si="34"/>
        <v>0.4</v>
      </c>
      <c r="K201" s="1">
        <f t="shared" si="35"/>
        <v>-1.4520862716520853</v>
      </c>
      <c r="L201">
        <v>9</v>
      </c>
      <c r="M201">
        <v>30</v>
      </c>
    </row>
    <row r="202" spans="1:13" ht="12.75">
      <c r="A202" s="1" t="str">
        <f>INDEX(Data!B$21:B$220,Graph!M202)</f>
        <v>Fiji</v>
      </c>
      <c r="B202" s="1">
        <f t="shared" si="30"/>
        <v>207.628103183212</v>
      </c>
      <c r="C202" s="1">
        <f t="shared" si="31"/>
        <v>1651.1100000000001</v>
      </c>
      <c r="D202" s="1">
        <f t="shared" si="32"/>
        <v>1651.5100000000002</v>
      </c>
      <c r="E202" s="1">
        <f t="shared" si="33"/>
        <v>207628081.12816253</v>
      </c>
      <c r="F202" s="1">
        <f t="shared" si="28"/>
        <v>97</v>
      </c>
      <c r="G202" s="3">
        <f t="shared" si="29"/>
        <v>1651.1100000000001</v>
      </c>
      <c r="H202" s="1">
        <f>INDEX(Data!F$21:F$220,Graph!M202)</f>
        <v>207.628103183212</v>
      </c>
      <c r="I202" s="1">
        <f>INDEX(Data!G$21:G$220,Graph!M202)</f>
        <v>0.8</v>
      </c>
      <c r="J202">
        <f t="shared" si="34"/>
        <v>0.4</v>
      </c>
      <c r="K202" s="1">
        <f t="shared" si="35"/>
        <v>-1.4960471134957913</v>
      </c>
      <c r="L202">
        <v>5</v>
      </c>
      <c r="M202">
        <v>81</v>
      </c>
    </row>
    <row r="203" spans="1:13" ht="12.75">
      <c r="A203" s="1" t="str">
        <f>INDEX(Data!B$21:B$220,Graph!M203)</f>
        <v>Guyana</v>
      </c>
      <c r="B203" s="1">
        <f t="shared" si="30"/>
        <v>422.6290035994914</v>
      </c>
      <c r="C203" s="1">
        <f t="shared" si="31"/>
        <v>4041.6139999999987</v>
      </c>
      <c r="D203" s="1">
        <f t="shared" si="32"/>
        <v>4042.0139999999988</v>
      </c>
      <c r="E203" s="1">
        <f t="shared" si="33"/>
        <v>422629104.12816256</v>
      </c>
      <c r="F203" s="1">
        <f t="shared" si="28"/>
        <v>135</v>
      </c>
      <c r="G203" s="3">
        <f t="shared" si="29"/>
        <v>4041.6139999999987</v>
      </c>
      <c r="H203" s="1">
        <f>INDEX(Data!F$21:F$220,Graph!M203)</f>
        <v>422.6290035994914</v>
      </c>
      <c r="I203" s="1">
        <f>INDEX(Data!G$21:G$220,Graph!M203)</f>
        <v>0.8</v>
      </c>
      <c r="J203">
        <f t="shared" si="34"/>
        <v>0.4</v>
      </c>
      <c r="K203" s="1">
        <f t="shared" si="35"/>
        <v>-3.2772748684910766</v>
      </c>
      <c r="L203">
        <v>8</v>
      </c>
      <c r="M203">
        <v>104</v>
      </c>
    </row>
    <row r="204" spans="1:13" ht="12.75">
      <c r="A204" s="1" t="str">
        <f>INDEX(Data!B$21:B$220,Graph!M204)</f>
        <v>Bahrain</v>
      </c>
      <c r="B204" s="1">
        <f t="shared" si="30"/>
        <v>65.20444660073677</v>
      </c>
      <c r="C204" s="1">
        <f t="shared" si="31"/>
        <v>1086.3350000000003</v>
      </c>
      <c r="D204" s="1">
        <f t="shared" si="32"/>
        <v>1086.6850000000002</v>
      </c>
      <c r="E204" s="1">
        <f t="shared" si="33"/>
        <v>65204040.11214222</v>
      </c>
      <c r="F204" s="1">
        <f t="shared" si="28"/>
        <v>52</v>
      </c>
      <c r="G204" s="3">
        <f t="shared" si="29"/>
        <v>1086.3350000000003</v>
      </c>
      <c r="H204" s="1">
        <f>INDEX(Data!F$21:F$220,Graph!M204)</f>
        <v>65.20444660073677</v>
      </c>
      <c r="I204" s="1">
        <f>INDEX(Data!G$21:G$220,Graph!M204)</f>
        <v>0.7</v>
      </c>
      <c r="J204">
        <f t="shared" si="34"/>
        <v>0.35</v>
      </c>
      <c r="K204" s="1">
        <f t="shared" si="35"/>
        <v>-1.1728667726161603</v>
      </c>
      <c r="L204">
        <v>6</v>
      </c>
      <c r="M204">
        <v>40</v>
      </c>
    </row>
    <row r="205" spans="1:13" ht="12.75">
      <c r="A205" s="1" t="str">
        <f>INDEX(Data!B$21:B$220,Graph!M205)</f>
        <v>Comoros</v>
      </c>
      <c r="B205" s="1">
        <f t="shared" si="30"/>
        <v>591.848158697891</v>
      </c>
      <c r="C205" s="1">
        <f t="shared" si="31"/>
        <v>4196.714999999999</v>
      </c>
      <c r="D205" s="1">
        <f t="shared" si="32"/>
        <v>4197.065</v>
      </c>
      <c r="E205" s="1">
        <f t="shared" si="33"/>
        <v>591848136.1121422</v>
      </c>
      <c r="F205" s="1">
        <f t="shared" si="28"/>
        <v>151</v>
      </c>
      <c r="G205" s="3">
        <f t="shared" si="29"/>
        <v>4196.714999999999</v>
      </c>
      <c r="H205" s="1">
        <f>INDEX(Data!F$21:F$220,Graph!M205)</f>
        <v>591.848158697891</v>
      </c>
      <c r="I205" s="1">
        <f>INDEX(Data!G$21:G$220,Graph!M205)</f>
        <v>0.7</v>
      </c>
      <c r="J205">
        <f t="shared" si="34"/>
        <v>0.35</v>
      </c>
      <c r="K205" s="1">
        <f t="shared" si="35"/>
        <v>-29.291773904492175</v>
      </c>
      <c r="L205">
        <v>2</v>
      </c>
      <c r="M205">
        <v>136</v>
      </c>
    </row>
    <row r="206" spans="1:13" ht="12.75">
      <c r="A206" s="1" t="str">
        <f>INDEX(Data!B$21:B$220,Graph!M206)</f>
        <v>Djibouti</v>
      </c>
      <c r="B206" s="1">
        <f t="shared" si="30"/>
        <v>991.931776839698</v>
      </c>
      <c r="C206" s="1">
        <f t="shared" si="31"/>
        <v>5995.774999999999</v>
      </c>
      <c r="D206" s="1">
        <f t="shared" si="32"/>
        <v>5996.124999999999</v>
      </c>
      <c r="E206" s="1">
        <f t="shared" si="33"/>
        <v>991931154.1121422</v>
      </c>
      <c r="F206" s="1">
        <f t="shared" si="28"/>
        <v>181</v>
      </c>
      <c r="G206" s="3">
        <f t="shared" si="29"/>
        <v>5995.774999999999</v>
      </c>
      <c r="H206" s="1">
        <f>INDEX(Data!F$21:F$220,Graph!M206)</f>
        <v>991.931776839698</v>
      </c>
      <c r="I206" s="1">
        <f>INDEX(Data!G$21:G$220,Graph!M206)</f>
        <v>0.7</v>
      </c>
      <c r="J206">
        <f t="shared" si="34"/>
        <v>0.35</v>
      </c>
      <c r="K206" s="1">
        <f t="shared" si="35"/>
        <v>-4.9457717840300575</v>
      </c>
      <c r="L206">
        <v>2</v>
      </c>
      <c r="M206">
        <v>154</v>
      </c>
    </row>
    <row r="207" spans="1:13" ht="12.75">
      <c r="A207" s="1" t="str">
        <f>INDEX(Data!B$21:B$220,Graph!M207)</f>
        <v>Timor-Leste</v>
      </c>
      <c r="B207" s="1">
        <f t="shared" si="30"/>
        <v>414.118910195223</v>
      </c>
      <c r="C207" s="1">
        <f t="shared" si="31"/>
        <v>4025.463999999999</v>
      </c>
      <c r="D207" s="1">
        <f t="shared" si="32"/>
        <v>4025.813999999999</v>
      </c>
      <c r="E207" s="1">
        <f t="shared" si="33"/>
        <v>414118158.11214226</v>
      </c>
      <c r="F207" s="1">
        <f aca="true" t="shared" si="36" ref="F207:F238">RANK(E207,E$47:E$246,1)</f>
        <v>132</v>
      </c>
      <c r="G207" s="3">
        <f aca="true" t="shared" si="37" ref="G207:G238">C207</f>
        <v>4025.463999999999</v>
      </c>
      <c r="H207" s="1">
        <f>INDEX(Data!F$21:F$220,Graph!M207)</f>
        <v>414.118910195223</v>
      </c>
      <c r="I207" s="1">
        <f>INDEX(Data!G$21:G$220,Graph!M207)</f>
        <v>0.7</v>
      </c>
      <c r="J207">
        <f t="shared" si="34"/>
        <v>0.35</v>
      </c>
      <c r="K207" s="1">
        <f t="shared" si="35"/>
        <v>-7.790233202531056</v>
      </c>
      <c r="L207">
        <v>5</v>
      </c>
      <c r="M207">
        <v>158</v>
      </c>
    </row>
    <row r="208" spans="1:13" ht="12.75">
      <c r="A208" s="1" t="str">
        <f>INDEX(Data!B$21:B$220,Graph!M208)</f>
        <v>Qatar</v>
      </c>
      <c r="B208" s="1">
        <f t="shared" si="30"/>
        <v>84.8979218315835</v>
      </c>
      <c r="C208" s="1">
        <f t="shared" si="31"/>
        <v>1253.5850000000003</v>
      </c>
      <c r="D208" s="1">
        <f t="shared" si="32"/>
        <v>1253.8850000000002</v>
      </c>
      <c r="E208" s="1">
        <f t="shared" si="33"/>
        <v>84897047.0961219</v>
      </c>
      <c r="F208" s="1">
        <f t="shared" si="36"/>
        <v>56</v>
      </c>
      <c r="G208" s="3">
        <f t="shared" si="37"/>
        <v>1253.5850000000003</v>
      </c>
      <c r="H208" s="1">
        <f>INDEX(Data!F$21:F$220,Graph!M208)</f>
        <v>84.8979218315835</v>
      </c>
      <c r="I208" s="1">
        <f>INDEX(Data!G$21:G$220,Graph!M208)</f>
        <v>0.6</v>
      </c>
      <c r="J208">
        <f t="shared" si="34"/>
        <v>0.3</v>
      </c>
      <c r="K208" s="1">
        <f t="shared" si="35"/>
        <v>-0.05767702997137292</v>
      </c>
      <c r="L208">
        <v>6</v>
      </c>
      <c r="M208">
        <v>47</v>
      </c>
    </row>
    <row r="209" spans="1:13" ht="12.75">
      <c r="A209" s="1" t="str">
        <f>INDEX(Data!B$21:B$220,Graph!M209)</f>
        <v>Cape Verde</v>
      </c>
      <c r="B209" s="1">
        <f t="shared" si="30"/>
        <v>209.1241502967078</v>
      </c>
      <c r="C209" s="1">
        <f t="shared" si="31"/>
        <v>1651.7600000000002</v>
      </c>
      <c r="D209" s="1">
        <f t="shared" si="32"/>
        <v>1652.0100000000002</v>
      </c>
      <c r="E209" s="1">
        <f t="shared" si="33"/>
        <v>209124105.08010158</v>
      </c>
      <c r="F209" s="1">
        <f t="shared" si="36"/>
        <v>98</v>
      </c>
      <c r="G209" s="3">
        <f t="shared" si="37"/>
        <v>1651.7600000000002</v>
      </c>
      <c r="H209" s="1">
        <f>INDEX(Data!F$21:F$220,Graph!M209)</f>
        <v>209.1241502967078</v>
      </c>
      <c r="I209" s="1">
        <f>INDEX(Data!G$21:G$220,Graph!M209)</f>
        <v>0.5</v>
      </c>
      <c r="J209">
        <f t="shared" si="34"/>
        <v>0.25</v>
      </c>
      <c r="K209" s="1">
        <f t="shared" si="35"/>
        <v>-0.2869946944501862</v>
      </c>
      <c r="L209">
        <v>3</v>
      </c>
      <c r="M209">
        <v>105</v>
      </c>
    </row>
    <row r="210" spans="1:13" ht="12.75">
      <c r="A210" s="1" t="str">
        <f>INDEX(Data!B$21:B$220,Graph!M210)</f>
        <v>Equatorial Guinea</v>
      </c>
      <c r="B210" s="1">
        <f t="shared" si="30"/>
        <v>838.2318526724015</v>
      </c>
      <c r="C210" s="1">
        <f t="shared" si="31"/>
        <v>5939.174999999998</v>
      </c>
      <c r="D210" s="1">
        <f t="shared" si="32"/>
        <v>5939.424999999998</v>
      </c>
      <c r="E210" s="1">
        <f t="shared" si="33"/>
        <v>838231109.0801015</v>
      </c>
      <c r="F210" s="1">
        <f t="shared" si="36"/>
        <v>175</v>
      </c>
      <c r="G210" s="3">
        <f t="shared" si="37"/>
        <v>5939.174999999998</v>
      </c>
      <c r="H210" s="1">
        <f>INDEX(Data!F$21:F$220,Graph!M210)</f>
        <v>838.2318526724015</v>
      </c>
      <c r="I210" s="1">
        <f>INDEX(Data!G$21:G$220,Graph!M210)</f>
        <v>0.5</v>
      </c>
      <c r="J210">
        <f t="shared" si="34"/>
        <v>0.25</v>
      </c>
      <c r="K210" s="1">
        <f t="shared" si="35"/>
        <v>-7.591492428711831</v>
      </c>
      <c r="L210">
        <v>1</v>
      </c>
      <c r="M210">
        <v>109</v>
      </c>
    </row>
    <row r="211" spans="1:13" ht="12.75">
      <c r="A211" s="1" t="str">
        <f>INDEX(Data!B$21:B$220,Graph!M211)</f>
        <v>Solomon Islands</v>
      </c>
      <c r="B211" s="1">
        <f t="shared" si="30"/>
        <v>436.18457249752413</v>
      </c>
      <c r="C211" s="1">
        <f t="shared" si="31"/>
        <v>4079.963999999999</v>
      </c>
      <c r="D211" s="1">
        <f t="shared" si="32"/>
        <v>4080.213999999999</v>
      </c>
      <c r="E211" s="1">
        <f t="shared" si="33"/>
        <v>436184124.0801016</v>
      </c>
      <c r="F211" s="1">
        <f t="shared" si="36"/>
        <v>139</v>
      </c>
      <c r="G211" s="3">
        <f t="shared" si="37"/>
        <v>4079.963999999999</v>
      </c>
      <c r="H211" s="1">
        <f>INDEX(Data!F$21:F$220,Graph!M211)</f>
        <v>436.18457249752413</v>
      </c>
      <c r="I211" s="1">
        <f>INDEX(Data!G$21:G$220,Graph!M211)</f>
        <v>0.5</v>
      </c>
      <c r="J211">
        <f t="shared" si="34"/>
        <v>0.25</v>
      </c>
      <c r="K211" s="1">
        <f t="shared" si="35"/>
        <v>-3.1889871567163937</v>
      </c>
      <c r="L211">
        <v>5</v>
      </c>
      <c r="M211">
        <v>124</v>
      </c>
    </row>
    <row r="212" spans="1:13" ht="12.75">
      <c r="A212" s="1" t="str">
        <f>INDEX(Data!B$21:B$220,Graph!M212)</f>
        <v>Luxembourg</v>
      </c>
      <c r="B212" s="1">
        <f t="shared" si="30"/>
        <v>29.955099996422305</v>
      </c>
      <c r="C212" s="1">
        <f t="shared" si="31"/>
        <v>523.685</v>
      </c>
      <c r="D212" s="1">
        <f t="shared" si="32"/>
        <v>523.885</v>
      </c>
      <c r="E212" s="1">
        <f t="shared" si="33"/>
        <v>29955015.064081267</v>
      </c>
      <c r="F212" s="1">
        <f t="shared" si="36"/>
        <v>33</v>
      </c>
      <c r="G212" s="3">
        <f t="shared" si="37"/>
        <v>523.685</v>
      </c>
      <c r="H212" s="1">
        <f>INDEX(Data!F$21:F$220,Graph!M212)</f>
        <v>29.955099996422305</v>
      </c>
      <c r="I212" s="1">
        <f>INDEX(Data!G$21:G$220,Graph!M212)</f>
        <v>0.4</v>
      </c>
      <c r="J212">
        <f t="shared" si="34"/>
        <v>0.2</v>
      </c>
      <c r="K212" s="1">
        <f t="shared" si="35"/>
        <v>-2.718245854856491</v>
      </c>
      <c r="L212">
        <v>11</v>
      </c>
      <c r="M212">
        <v>15</v>
      </c>
    </row>
    <row r="213" spans="1:13" ht="12.75">
      <c r="A213" s="1" t="str">
        <f>INDEX(Data!B$21:B$220,Graph!M213)</f>
        <v>Malta</v>
      </c>
      <c r="B213" s="1">
        <f t="shared" si="30"/>
        <v>33.04554449393733</v>
      </c>
      <c r="C213" s="1">
        <f t="shared" si="31"/>
        <v>527.885</v>
      </c>
      <c r="D213" s="1">
        <f t="shared" si="32"/>
        <v>528.085</v>
      </c>
      <c r="E213" s="1">
        <f t="shared" si="33"/>
        <v>33045031.064081267</v>
      </c>
      <c r="F213" s="1">
        <f t="shared" si="36"/>
        <v>35</v>
      </c>
      <c r="G213" s="3">
        <f t="shared" si="37"/>
        <v>527.885</v>
      </c>
      <c r="H213" s="1">
        <f>INDEX(Data!F$21:F$220,Graph!M213)</f>
        <v>33.04554449393733</v>
      </c>
      <c r="I213" s="1">
        <f>INDEX(Data!G$21:G$220,Graph!M213)</f>
        <v>0.4</v>
      </c>
      <c r="J213">
        <f t="shared" si="34"/>
        <v>0.2</v>
      </c>
      <c r="K213" s="1">
        <f t="shared" si="35"/>
        <v>0.00025360944064090063</v>
      </c>
      <c r="L213">
        <v>11</v>
      </c>
      <c r="M213">
        <v>31</v>
      </c>
    </row>
    <row r="214" spans="1:13" ht="12.75">
      <c r="A214" s="1" t="str">
        <f>INDEX(Data!B$21:B$220,Graph!M214)</f>
        <v>Suriname</v>
      </c>
      <c r="B214" s="1">
        <f t="shared" si="30"/>
        <v>217.94216624312023</v>
      </c>
      <c r="C214" s="1">
        <f t="shared" si="31"/>
        <v>2975.1099999999997</v>
      </c>
      <c r="D214" s="1">
        <f t="shared" si="32"/>
        <v>2975.3099999999995</v>
      </c>
      <c r="E214" s="1">
        <f t="shared" si="33"/>
        <v>217942067.06408128</v>
      </c>
      <c r="F214" s="1">
        <f t="shared" si="36"/>
        <v>102</v>
      </c>
      <c r="G214" s="3">
        <f t="shared" si="37"/>
        <v>2975.1099999999997</v>
      </c>
      <c r="H214" s="1">
        <f>INDEX(Data!F$21:F$220,Graph!M214)</f>
        <v>217.94216624312023</v>
      </c>
      <c r="I214" s="1">
        <f>INDEX(Data!G$21:G$220,Graph!M214)</f>
        <v>0.4</v>
      </c>
      <c r="J214">
        <f t="shared" si="34"/>
        <v>0.2</v>
      </c>
      <c r="K214" s="1">
        <f t="shared" si="35"/>
        <v>-0.35337563844450415</v>
      </c>
      <c r="L214">
        <v>8</v>
      </c>
      <c r="M214">
        <v>67</v>
      </c>
    </row>
    <row r="215" spans="1:13" ht="12.75">
      <c r="A215" s="1" t="str">
        <f>INDEX(Data!B$21:B$220,Graph!M215)</f>
        <v>Bahamas</v>
      </c>
      <c r="B215" s="1">
        <f t="shared" si="30"/>
        <v>130.1710580591936</v>
      </c>
      <c r="C215" s="1">
        <f t="shared" si="31"/>
        <v>1447.8200000000004</v>
      </c>
      <c r="D215" s="1">
        <f t="shared" si="32"/>
        <v>1447.9700000000005</v>
      </c>
      <c r="E215" s="1">
        <f t="shared" si="33"/>
        <v>130171051.04806094</v>
      </c>
      <c r="F215" s="1">
        <f t="shared" si="36"/>
        <v>77</v>
      </c>
      <c r="G215" s="3">
        <f t="shared" si="37"/>
        <v>1447.8200000000004</v>
      </c>
      <c r="H215" s="1">
        <f>INDEX(Data!F$21:F$220,Graph!M215)</f>
        <v>130.1710580591936</v>
      </c>
      <c r="I215" s="1">
        <f>INDEX(Data!G$21:G$220,Graph!M215)</f>
        <v>0.3</v>
      </c>
      <c r="J215">
        <f t="shared" si="34"/>
        <v>0.15</v>
      </c>
      <c r="K215" s="1">
        <f t="shared" si="35"/>
        <v>-6.8255498624570805</v>
      </c>
      <c r="L215">
        <v>10</v>
      </c>
      <c r="M215">
        <v>51</v>
      </c>
    </row>
    <row r="216" spans="1:13" ht="12.75">
      <c r="A216" s="1" t="str">
        <f>INDEX(Data!B$21:B$220,Graph!M216)</f>
        <v>Barbados</v>
      </c>
      <c r="B216" s="1">
        <f t="shared" si="30"/>
        <v>125.7261949832602</v>
      </c>
      <c r="C216" s="1">
        <f t="shared" si="31"/>
        <v>1443.1200000000003</v>
      </c>
      <c r="D216" s="1">
        <f t="shared" si="32"/>
        <v>1443.2700000000004</v>
      </c>
      <c r="E216" s="1">
        <f t="shared" si="33"/>
        <v>125726029.04806094</v>
      </c>
      <c r="F216" s="1">
        <f t="shared" si="36"/>
        <v>74</v>
      </c>
      <c r="G216" s="3">
        <f t="shared" si="37"/>
        <v>1443.1200000000003</v>
      </c>
      <c r="H216" s="1">
        <f>INDEX(Data!F$21:F$220,Graph!M216)</f>
        <v>125.7261949832602</v>
      </c>
      <c r="I216" s="1">
        <f>INDEX(Data!G$21:G$220,Graph!M216)</f>
        <v>0.3</v>
      </c>
      <c r="J216">
        <f t="shared" si="34"/>
        <v>0.15</v>
      </c>
      <c r="K216" s="1">
        <f t="shared" si="35"/>
        <v>-0.16370636694172447</v>
      </c>
      <c r="L216">
        <v>8</v>
      </c>
      <c r="M216">
        <v>29</v>
      </c>
    </row>
    <row r="217" spans="1:13" ht="12.75">
      <c r="A217" s="1" t="str">
        <f>INDEX(Data!B$21:B$220,Graph!M217)</f>
        <v>Belize</v>
      </c>
      <c r="B217" s="1">
        <f t="shared" si="30"/>
        <v>443.5535983533974</v>
      </c>
      <c r="C217" s="1">
        <f t="shared" si="31"/>
        <v>4083.4639999999995</v>
      </c>
      <c r="D217" s="1">
        <f t="shared" si="32"/>
        <v>4083.6139999999996</v>
      </c>
      <c r="E217" s="1">
        <f t="shared" si="33"/>
        <v>443553099.04806095</v>
      </c>
      <c r="F217" s="1">
        <f t="shared" si="36"/>
        <v>142</v>
      </c>
      <c r="G217" s="3">
        <f t="shared" si="37"/>
        <v>4083.4639999999995</v>
      </c>
      <c r="H217" s="1">
        <f>INDEX(Data!F$21:F$220,Graph!M217)</f>
        <v>443.5535983533974</v>
      </c>
      <c r="I217" s="1">
        <f>INDEX(Data!G$21:G$220,Graph!M217)</f>
        <v>0.3</v>
      </c>
      <c r="J217">
        <f t="shared" si="34"/>
        <v>0.15</v>
      </c>
      <c r="K217" s="1">
        <f t="shared" si="35"/>
        <v>-54.89507518620803</v>
      </c>
      <c r="L217">
        <v>8</v>
      </c>
      <c r="M217">
        <v>99</v>
      </c>
    </row>
    <row r="218" spans="1:13" ht="12.75">
      <c r="A218" s="1" t="str">
        <f>INDEX(Data!B$21:B$220,Graph!M218)</f>
        <v>Brunei Darussalam</v>
      </c>
      <c r="B218" s="1">
        <f t="shared" si="30"/>
        <v>98.22418931313415</v>
      </c>
      <c r="C218" s="1">
        <f t="shared" si="31"/>
        <v>1311.7350000000004</v>
      </c>
      <c r="D218" s="1">
        <f t="shared" si="32"/>
        <v>1311.8850000000004</v>
      </c>
      <c r="E218" s="1">
        <f t="shared" si="33"/>
        <v>98224033.04806094</v>
      </c>
      <c r="F218" s="1">
        <f t="shared" si="36"/>
        <v>62</v>
      </c>
      <c r="G218" s="3">
        <f t="shared" si="37"/>
        <v>1311.7350000000004</v>
      </c>
      <c r="H218" s="1">
        <f>INDEX(Data!F$21:F$220,Graph!M218)</f>
        <v>98.22418931313415</v>
      </c>
      <c r="I218" s="1">
        <f>INDEX(Data!G$21:G$220,Graph!M218)</f>
        <v>0.3</v>
      </c>
      <c r="J218">
        <f t="shared" si="34"/>
        <v>0.15</v>
      </c>
      <c r="K218" s="1">
        <f t="shared" si="35"/>
        <v>-1.9871960727034974</v>
      </c>
      <c r="L218">
        <v>5</v>
      </c>
      <c r="M218">
        <v>33</v>
      </c>
    </row>
    <row r="219" spans="1:13" ht="12.75">
      <c r="A219" s="1" t="str">
        <f>INDEX(Data!B$21:B$220,Graph!M219)</f>
        <v>Iceland</v>
      </c>
      <c r="B219" s="1">
        <f t="shared" si="30"/>
        <v>23.614064517476237</v>
      </c>
      <c r="C219" s="1">
        <f t="shared" si="31"/>
        <v>383.10099999999994</v>
      </c>
      <c r="D219" s="1">
        <f t="shared" si="32"/>
        <v>383.2509999999999</v>
      </c>
      <c r="E219" s="1">
        <f t="shared" si="33"/>
        <v>23614007.04806095</v>
      </c>
      <c r="F219" s="1">
        <f t="shared" si="36"/>
        <v>22</v>
      </c>
      <c r="G219" s="3">
        <f t="shared" si="37"/>
        <v>383.10099999999994</v>
      </c>
      <c r="H219" s="1">
        <f>INDEX(Data!F$21:F$220,Graph!M219)</f>
        <v>23.614064517476237</v>
      </c>
      <c r="I219" s="1">
        <f>INDEX(Data!G$21:G$220,Graph!M219)</f>
        <v>0.3</v>
      </c>
      <c r="J219">
        <f t="shared" si="34"/>
        <v>0.15</v>
      </c>
      <c r="K219" s="1">
        <f t="shared" si="35"/>
        <v>-0.14788452304521016</v>
      </c>
      <c r="L219">
        <v>11</v>
      </c>
      <c r="M219">
        <v>7</v>
      </c>
    </row>
    <row r="220" spans="1:13" ht="12.75">
      <c r="A220" s="1" t="str">
        <f>INDEX(Data!B$21:B$220,Graph!M220)</f>
        <v>Maldives</v>
      </c>
      <c r="B220" s="1">
        <f t="shared" si="30"/>
        <v>621.1399326023832</v>
      </c>
      <c r="C220" s="1">
        <f t="shared" si="31"/>
        <v>4197.214999999999</v>
      </c>
      <c r="D220" s="1">
        <f t="shared" si="32"/>
        <v>4197.364999999999</v>
      </c>
      <c r="E220" s="1">
        <f t="shared" si="33"/>
        <v>621139084.0480609</v>
      </c>
      <c r="F220" s="1">
        <f t="shared" si="36"/>
        <v>152</v>
      </c>
      <c r="G220" s="3">
        <f t="shared" si="37"/>
        <v>4197.214999999999</v>
      </c>
      <c r="H220" s="1">
        <f>INDEX(Data!F$21:F$220,Graph!M220)</f>
        <v>621.1399326023832</v>
      </c>
      <c r="I220" s="1">
        <f>INDEX(Data!G$21:G$220,Graph!M220)</f>
        <v>0.3</v>
      </c>
      <c r="J220">
        <f t="shared" si="34"/>
        <v>0.15</v>
      </c>
      <c r="K220" s="1">
        <f t="shared" si="35"/>
        <v>-5.620446651972429</v>
      </c>
      <c r="L220">
        <v>4</v>
      </c>
      <c r="M220">
        <v>84</v>
      </c>
    </row>
    <row r="221" spans="1:13" ht="12.75">
      <c r="A221" s="1" t="str">
        <f>INDEX(Data!B$21:B$220,Graph!M221)</f>
        <v>Western Sahara</v>
      </c>
      <c r="B221" s="1">
        <f t="shared" si="30"/>
        <v>708.1126284516652</v>
      </c>
      <c r="C221" s="1">
        <f t="shared" si="31"/>
        <v>4428.9015</v>
      </c>
      <c r="D221" s="1">
        <f t="shared" si="32"/>
        <v>4429.038</v>
      </c>
      <c r="E221" s="1">
        <f t="shared" si="33"/>
        <v>708112200.0437355</v>
      </c>
      <c r="F221" s="1">
        <f t="shared" si="36"/>
        <v>160</v>
      </c>
      <c r="G221" s="3">
        <f t="shared" si="37"/>
        <v>4428.9015</v>
      </c>
      <c r="H221" s="1">
        <f>INDEX(Data!F$21:F$220,Graph!M221)</f>
        <v>708.1126284516652</v>
      </c>
      <c r="I221" s="1">
        <f>INDEX(Data!G$21:G$220,Graph!M221)</f>
        <v>0.273</v>
      </c>
      <c r="J221">
        <f t="shared" si="34"/>
        <v>0.1365</v>
      </c>
      <c r="K221" s="1">
        <f t="shared" si="35"/>
        <v>-17.991701975660817</v>
      </c>
      <c r="L221">
        <v>3</v>
      </c>
      <c r="M221">
        <v>200</v>
      </c>
    </row>
    <row r="222" spans="1:13" ht="12.75">
      <c r="A222" s="1" t="str">
        <f>INDEX(Data!B$21:B$220,Graph!M222)</f>
        <v>Samoa</v>
      </c>
      <c r="B222" s="1">
        <f t="shared" si="30"/>
        <v>120.85696782683667</v>
      </c>
      <c r="C222" s="1">
        <f t="shared" si="31"/>
        <v>1423.9700000000005</v>
      </c>
      <c r="D222" s="1">
        <f t="shared" si="32"/>
        <v>1424.0700000000004</v>
      </c>
      <c r="E222" s="1">
        <f t="shared" si="33"/>
        <v>120856075.03204064</v>
      </c>
      <c r="F222" s="1">
        <f t="shared" si="36"/>
        <v>72</v>
      </c>
      <c r="G222" s="3">
        <f t="shared" si="37"/>
        <v>1423.9700000000005</v>
      </c>
      <c r="H222" s="1">
        <f>INDEX(Data!F$21:F$220,Graph!M222)</f>
        <v>120.85696782683667</v>
      </c>
      <c r="I222" s="1">
        <f>INDEX(Data!G$21:G$220,Graph!M222)</f>
        <v>0.2</v>
      </c>
      <c r="J222">
        <f t="shared" si="34"/>
        <v>0.1</v>
      </c>
      <c r="K222" s="1">
        <f t="shared" si="35"/>
        <v>-2.59434205714345</v>
      </c>
      <c r="L222">
        <v>5</v>
      </c>
      <c r="M222">
        <v>75</v>
      </c>
    </row>
    <row r="223" spans="1:13" ht="12.75">
      <c r="A223" s="1" t="str">
        <f>INDEX(Data!B$21:B$220,Graph!M223)</f>
        <v>Sao Tome and Principe</v>
      </c>
      <c r="B223" s="1">
        <f t="shared" si="30"/>
        <v>0</v>
      </c>
      <c r="C223" s="1">
        <f t="shared" si="31"/>
        <v>0.1</v>
      </c>
      <c r="D223" s="1">
        <f t="shared" si="32"/>
        <v>0.2</v>
      </c>
      <c r="E223" s="1">
        <f t="shared" si="33"/>
        <v>123.0320406326487</v>
      </c>
      <c r="F223" s="1">
        <f t="shared" si="36"/>
        <v>1</v>
      </c>
      <c r="G223" s="3">
        <f t="shared" si="37"/>
        <v>0.1</v>
      </c>
      <c r="H223" s="1">
        <f>INDEX(Data!F$21:F$220,Graph!M223)</f>
        <v>0</v>
      </c>
      <c r="I223" s="1">
        <f>INDEX(Data!G$21:G$220,Graph!M223)</f>
        <v>0.2</v>
      </c>
      <c r="J223">
        <f t="shared" si="34"/>
        <v>0.1</v>
      </c>
      <c r="K223" s="1">
        <f t="shared" si="35"/>
        <v>0</v>
      </c>
      <c r="L223">
        <v>1</v>
      </c>
      <c r="M223">
        <v>123</v>
      </c>
    </row>
    <row r="224" spans="1:13" ht="12.75">
      <c r="A224" s="1" t="str">
        <f>INDEX(Data!B$21:B$220,Graph!M224)</f>
        <v>Vanuatu</v>
      </c>
      <c r="B224" s="1">
        <f t="shared" si="30"/>
        <v>218.29554188156473</v>
      </c>
      <c r="C224" s="1">
        <f t="shared" si="31"/>
        <v>2975.41</v>
      </c>
      <c r="D224" s="1">
        <f t="shared" si="32"/>
        <v>2975.5099999999998</v>
      </c>
      <c r="E224" s="1">
        <f t="shared" si="33"/>
        <v>218295129.03204063</v>
      </c>
      <c r="F224" s="1">
        <f t="shared" si="36"/>
        <v>103</v>
      </c>
      <c r="G224" s="3">
        <f t="shared" si="37"/>
        <v>2975.41</v>
      </c>
      <c r="H224" s="1">
        <f>INDEX(Data!F$21:F$220,Graph!M224)</f>
        <v>218.29554188156473</v>
      </c>
      <c r="I224" s="1">
        <f>INDEX(Data!G$21:G$220,Graph!M224)</f>
        <v>0.2</v>
      </c>
      <c r="J224">
        <f t="shared" si="34"/>
        <v>0.1</v>
      </c>
      <c r="K224" s="1">
        <f t="shared" si="35"/>
        <v>-7.129779976393223</v>
      </c>
      <c r="L224">
        <v>5</v>
      </c>
      <c r="M224">
        <v>129</v>
      </c>
    </row>
    <row r="225" spans="1:13" ht="12.75">
      <c r="A225" s="1" t="str">
        <f>INDEX(Data!B$21:B$220,Graph!M225)</f>
        <v>Micronesia (F States of)</v>
      </c>
      <c r="B225" s="1">
        <f t="shared" si="30"/>
        <v>0</v>
      </c>
      <c r="C225" s="1">
        <f t="shared" si="31"/>
        <v>0.254</v>
      </c>
      <c r="D225" s="1">
        <f t="shared" si="32"/>
        <v>0.308</v>
      </c>
      <c r="E225" s="1">
        <f t="shared" si="33"/>
        <v>189.0173019416303</v>
      </c>
      <c r="F225" s="1">
        <f t="shared" si="36"/>
        <v>2</v>
      </c>
      <c r="G225" s="3">
        <f t="shared" si="37"/>
        <v>0.254</v>
      </c>
      <c r="H225" s="1">
        <f>INDEX(Data!F$21:F$220,Graph!M225)</f>
        <v>0</v>
      </c>
      <c r="I225" s="1">
        <f>INDEX(Data!G$21:G$220,Graph!M225)</f>
        <v>0.108</v>
      </c>
      <c r="J225">
        <f t="shared" si="34"/>
        <v>0.054</v>
      </c>
      <c r="K225" s="1">
        <f t="shared" si="35"/>
        <v>0</v>
      </c>
      <c r="L225">
        <v>5</v>
      </c>
      <c r="M225">
        <v>189</v>
      </c>
    </row>
    <row r="226" spans="1:13" ht="12.75">
      <c r="A226" s="1" t="str">
        <f>INDEX(Data!B$21:B$220,Graph!M226)</f>
        <v>Antigua &amp; Barbuda</v>
      </c>
      <c r="B226" s="1">
        <f t="shared" si="30"/>
        <v>258.55108359133123</v>
      </c>
      <c r="C226" s="1">
        <f t="shared" si="31"/>
        <v>3141.4119999999994</v>
      </c>
      <c r="D226" s="1">
        <f t="shared" si="32"/>
        <v>3141.4619999999995</v>
      </c>
      <c r="E226" s="1">
        <f t="shared" si="33"/>
        <v>258551055.01602033</v>
      </c>
      <c r="F226" s="1">
        <f t="shared" si="36"/>
        <v>114</v>
      </c>
      <c r="G226" s="3">
        <f t="shared" si="37"/>
        <v>3141.4119999999994</v>
      </c>
      <c r="H226" s="1">
        <f>INDEX(Data!F$21:F$220,Graph!M226)</f>
        <v>258.55108359133123</v>
      </c>
      <c r="I226" s="1">
        <f>INDEX(Data!G$21:G$220,Graph!M226)</f>
        <v>0.1</v>
      </c>
      <c r="J226">
        <f t="shared" si="34"/>
        <v>0.05</v>
      </c>
      <c r="K226" s="1">
        <f t="shared" si="35"/>
        <v>-1.5400261031717832</v>
      </c>
      <c r="L226">
        <v>8</v>
      </c>
      <c r="M226">
        <v>55</v>
      </c>
    </row>
    <row r="227" spans="1:13" ht="12.75">
      <c r="A227" s="1" t="str">
        <f>INDEX(Data!B$21:B$220,Graph!M227)</f>
        <v>Dominica</v>
      </c>
      <c r="B227" s="1">
        <f t="shared" si="30"/>
        <v>136.99660792165068</v>
      </c>
      <c r="C227" s="1">
        <f t="shared" si="31"/>
        <v>1448.0200000000004</v>
      </c>
      <c r="D227" s="1">
        <f t="shared" si="32"/>
        <v>1448.0700000000004</v>
      </c>
      <c r="E227" s="1">
        <f t="shared" si="33"/>
        <v>136996095.01602033</v>
      </c>
      <c r="F227" s="1">
        <f t="shared" si="36"/>
        <v>78</v>
      </c>
      <c r="G227" s="3">
        <f t="shared" si="37"/>
        <v>1448.0200000000004</v>
      </c>
      <c r="H227" s="1">
        <f>INDEX(Data!F$21:F$220,Graph!M227)</f>
        <v>136.99660792165068</v>
      </c>
      <c r="I227" s="1">
        <f>INDEX(Data!G$21:G$220,Graph!M227)</f>
        <v>0.1</v>
      </c>
      <c r="J227">
        <f t="shared" si="34"/>
        <v>0.05</v>
      </c>
      <c r="K227" s="1">
        <f t="shared" si="35"/>
        <v>-1.6335401632981075</v>
      </c>
      <c r="L227">
        <v>8</v>
      </c>
      <c r="M227">
        <v>95</v>
      </c>
    </row>
    <row r="228" spans="1:13" ht="12.75">
      <c r="A228" s="1" t="str">
        <f>INDEX(Data!B$21:B$220,Graph!M228)</f>
        <v>Grenada</v>
      </c>
      <c r="B228" s="1">
        <f t="shared" si="30"/>
        <v>257.81234469734613</v>
      </c>
      <c r="C228" s="1">
        <f t="shared" si="31"/>
        <v>3141.3119999999994</v>
      </c>
      <c r="D228" s="1">
        <f t="shared" si="32"/>
        <v>3141.3619999999996</v>
      </c>
      <c r="E228" s="1">
        <f t="shared" si="33"/>
        <v>257812093.01602033</v>
      </c>
      <c r="F228" s="1">
        <f t="shared" si="36"/>
        <v>113</v>
      </c>
      <c r="G228" s="3">
        <f t="shared" si="37"/>
        <v>3141.3119999999994</v>
      </c>
      <c r="H228" s="1">
        <f>INDEX(Data!F$21:F$220,Graph!M228)</f>
        <v>257.81234469734613</v>
      </c>
      <c r="I228" s="1">
        <f>INDEX(Data!G$21:G$220,Graph!M228)</f>
        <v>0.1</v>
      </c>
      <c r="J228">
        <f t="shared" si="34"/>
        <v>0.05</v>
      </c>
      <c r="K228" s="1">
        <f t="shared" si="35"/>
        <v>-0.7387388939851007</v>
      </c>
      <c r="L228">
        <v>8</v>
      </c>
      <c r="M228">
        <v>93</v>
      </c>
    </row>
    <row r="229" spans="1:13" ht="12.75">
      <c r="A229" s="1" t="str">
        <f>INDEX(Data!B$21:B$220,Graph!M229)</f>
        <v>Saint Lucia</v>
      </c>
      <c r="B229" s="1">
        <f t="shared" si="30"/>
        <v>161.1137010087088</v>
      </c>
      <c r="C229" s="1">
        <f t="shared" si="31"/>
        <v>1494.3580000000004</v>
      </c>
      <c r="D229" s="1">
        <f t="shared" si="32"/>
        <v>1494.4080000000004</v>
      </c>
      <c r="E229" s="1">
        <f t="shared" si="33"/>
        <v>161113071.01602033</v>
      </c>
      <c r="F229" s="1">
        <f t="shared" si="36"/>
        <v>86</v>
      </c>
      <c r="G229" s="3">
        <f t="shared" si="37"/>
        <v>1494.3580000000004</v>
      </c>
      <c r="H229" s="1">
        <f>INDEX(Data!F$21:F$220,Graph!M229)</f>
        <v>161.1137010087088</v>
      </c>
      <c r="I229" s="1">
        <f>INDEX(Data!G$21:G$220,Graph!M229)</f>
        <v>0.1</v>
      </c>
      <c r="J229">
        <f t="shared" si="34"/>
        <v>0.05</v>
      </c>
      <c r="K229" s="1">
        <f t="shared" si="35"/>
        <v>-8.275380521754414</v>
      </c>
      <c r="L229">
        <v>8</v>
      </c>
      <c r="M229">
        <v>71</v>
      </c>
    </row>
    <row r="230" spans="1:13" ht="12.75">
      <c r="A230" s="1" t="str">
        <f>INDEX(Data!B$21:B$220,Graph!M230)</f>
        <v>Saint Vincent &amp; Grenads.</v>
      </c>
      <c r="B230" s="1">
        <f t="shared" si="30"/>
        <v>229.0119519237225</v>
      </c>
      <c r="C230" s="1">
        <f t="shared" si="31"/>
        <v>3000.8019999999997</v>
      </c>
      <c r="D230" s="1">
        <f t="shared" si="32"/>
        <v>3000.852</v>
      </c>
      <c r="E230" s="1">
        <f t="shared" si="33"/>
        <v>229011087.01602033</v>
      </c>
      <c r="F230" s="1">
        <f t="shared" si="36"/>
        <v>106</v>
      </c>
      <c r="G230" s="3">
        <f t="shared" si="37"/>
        <v>3000.8019999999997</v>
      </c>
      <c r="H230" s="1">
        <f>INDEX(Data!F$21:F$220,Graph!M230)</f>
        <v>229.0119519237225</v>
      </c>
      <c r="I230" s="1">
        <f>INDEX(Data!G$21:G$220,Graph!M230)</f>
        <v>0.1</v>
      </c>
      <c r="J230">
        <f t="shared" si="34"/>
        <v>0.05</v>
      </c>
      <c r="K230" s="1">
        <f t="shared" si="35"/>
        <v>-6.50749974317435</v>
      </c>
      <c r="L230">
        <v>8</v>
      </c>
      <c r="M230">
        <v>87</v>
      </c>
    </row>
    <row r="231" spans="1:13" ht="12.75">
      <c r="A231" s="1" t="str">
        <f>INDEX(Data!B$21:B$220,Graph!M231)</f>
        <v>Seychelles</v>
      </c>
      <c r="B231" s="1">
        <f t="shared" si="30"/>
        <v>66.37731337335293</v>
      </c>
      <c r="C231" s="1">
        <f t="shared" si="31"/>
        <v>1086.7350000000004</v>
      </c>
      <c r="D231" s="1">
        <f t="shared" si="32"/>
        <v>1086.7850000000003</v>
      </c>
      <c r="E231" s="1">
        <f t="shared" si="33"/>
        <v>66377035.01602032</v>
      </c>
      <c r="F231" s="1">
        <f t="shared" si="36"/>
        <v>53</v>
      </c>
      <c r="G231" s="3">
        <f t="shared" si="37"/>
        <v>1086.7350000000004</v>
      </c>
      <c r="H231" s="1">
        <f>INDEX(Data!F$21:F$220,Graph!M231)</f>
        <v>66.37731337335293</v>
      </c>
      <c r="I231" s="1">
        <f>INDEX(Data!G$21:G$220,Graph!M231)</f>
        <v>0.1</v>
      </c>
      <c r="J231">
        <f t="shared" si="34"/>
        <v>0.05</v>
      </c>
      <c r="K231" s="1">
        <f t="shared" si="35"/>
        <v>-0.23533529240313555</v>
      </c>
      <c r="L231">
        <v>2</v>
      </c>
      <c r="M231">
        <v>35</v>
      </c>
    </row>
    <row r="232" spans="1:13" ht="12.75">
      <c r="A232" s="1" t="str">
        <f>INDEX(Data!B$21:B$220,Graph!M232)</f>
        <v>Tonga</v>
      </c>
      <c r="B232" s="1">
        <f t="shared" si="30"/>
        <v>120.05772850052168</v>
      </c>
      <c r="C232" s="1">
        <f t="shared" si="31"/>
        <v>1423.8200000000004</v>
      </c>
      <c r="D232" s="1">
        <f t="shared" si="32"/>
        <v>1423.8700000000003</v>
      </c>
      <c r="E232" s="1">
        <f t="shared" si="33"/>
        <v>120057063.01602031</v>
      </c>
      <c r="F232" s="1">
        <f t="shared" si="36"/>
        <v>71</v>
      </c>
      <c r="G232" s="3">
        <f t="shared" si="37"/>
        <v>1423.8200000000004</v>
      </c>
      <c r="H232" s="1">
        <f>INDEX(Data!F$21:F$220,Graph!M232)</f>
        <v>120.05772850052168</v>
      </c>
      <c r="I232" s="1">
        <f>INDEX(Data!G$21:G$220,Graph!M232)</f>
        <v>0.1</v>
      </c>
      <c r="J232">
        <f t="shared" si="34"/>
        <v>0.05</v>
      </c>
      <c r="K232" s="1">
        <f t="shared" si="35"/>
        <v>-0.7992393263149893</v>
      </c>
      <c r="L232">
        <v>5</v>
      </c>
      <c r="M232">
        <v>63</v>
      </c>
    </row>
    <row r="233" spans="1:13" ht="12.75">
      <c r="A233" s="1" t="str">
        <f>INDEX(Data!B$21:B$220,Graph!M233)</f>
        <v>Kiribati</v>
      </c>
      <c r="B233" s="1">
        <f t="shared" si="30"/>
        <v>766.3360614047257</v>
      </c>
      <c r="C233" s="1">
        <f t="shared" si="31"/>
        <v>5832.681499999999</v>
      </c>
      <c r="D233" s="1">
        <f t="shared" si="32"/>
        <v>5832.7249999999985</v>
      </c>
      <c r="E233" s="1">
        <f t="shared" si="33"/>
        <v>766336185.0139377</v>
      </c>
      <c r="F233" s="1">
        <f t="shared" si="36"/>
        <v>169</v>
      </c>
      <c r="G233" s="3">
        <f t="shared" si="37"/>
        <v>5832.681499999999</v>
      </c>
      <c r="H233" s="1">
        <f>INDEX(Data!F$21:F$220,Graph!M233)</f>
        <v>766.3360614047257</v>
      </c>
      <c r="I233" s="1">
        <f>INDEX(Data!G$21:G$220,Graph!M233)</f>
        <v>0.087</v>
      </c>
      <c r="J233">
        <f t="shared" si="34"/>
        <v>0.0435</v>
      </c>
      <c r="K233" s="1">
        <f t="shared" si="35"/>
        <v>-9.317909686486473</v>
      </c>
      <c r="L233">
        <v>5</v>
      </c>
      <c r="M233">
        <v>185</v>
      </c>
    </row>
    <row r="234" spans="1:13" ht="12.75">
      <c r="A234" s="1" t="str">
        <f>INDEX(Data!B$21:B$220,Graph!M234)</f>
        <v>Andorra</v>
      </c>
      <c r="B234" s="1">
        <f t="shared" si="30"/>
        <v>20.40887141080878</v>
      </c>
      <c r="C234" s="1">
        <f t="shared" si="31"/>
        <v>310.9165</v>
      </c>
      <c r="D234" s="1">
        <f t="shared" si="32"/>
        <v>310.95099999999996</v>
      </c>
      <c r="E234" s="1">
        <f t="shared" si="33"/>
        <v>20408179.011054017</v>
      </c>
      <c r="F234" s="1">
        <f t="shared" si="36"/>
        <v>18</v>
      </c>
      <c r="G234" s="3">
        <f t="shared" si="37"/>
        <v>310.9165</v>
      </c>
      <c r="H234" s="1">
        <f>INDEX(Data!F$21:F$220,Graph!M234)</f>
        <v>20.40887141080878</v>
      </c>
      <c r="I234" s="1">
        <f>INDEX(Data!G$21:G$220,Graph!M234)</f>
        <v>0.069</v>
      </c>
      <c r="J234">
        <f t="shared" si="34"/>
        <v>0.0345</v>
      </c>
      <c r="K234" s="1">
        <f t="shared" si="35"/>
        <v>-0.15143833188022882</v>
      </c>
      <c r="L234">
        <v>11</v>
      </c>
      <c r="M234">
        <v>179</v>
      </c>
    </row>
    <row r="235" spans="1:13" ht="12.75">
      <c r="A235" s="1" t="str">
        <f>INDEX(Data!B$21:B$220,Graph!M235)</f>
        <v>Marshall Islands</v>
      </c>
      <c r="B235" s="1">
        <f t="shared" si="30"/>
        <v>270.15207672614724</v>
      </c>
      <c r="C235" s="1">
        <f t="shared" si="31"/>
        <v>3382.0879999999997</v>
      </c>
      <c r="D235" s="1">
        <f t="shared" si="32"/>
        <v>3382.1139999999996</v>
      </c>
      <c r="E235" s="1">
        <f t="shared" si="33"/>
        <v>270152188.0083306</v>
      </c>
      <c r="F235" s="1">
        <f t="shared" si="36"/>
        <v>118</v>
      </c>
      <c r="G235" s="3">
        <f t="shared" si="37"/>
        <v>3382.0879999999997</v>
      </c>
      <c r="H235" s="1">
        <f>INDEX(Data!F$21:F$220,Graph!M235)</f>
        <v>270.15207672614724</v>
      </c>
      <c r="I235" s="1">
        <f>INDEX(Data!G$21:G$220,Graph!M235)</f>
        <v>0.052</v>
      </c>
      <c r="J235">
        <f t="shared" si="34"/>
        <v>0.026</v>
      </c>
      <c r="K235" s="1">
        <f t="shared" si="35"/>
        <v>-7.342386311518283</v>
      </c>
      <c r="L235">
        <v>5</v>
      </c>
      <c r="M235">
        <v>188</v>
      </c>
    </row>
    <row r="236" spans="1:13" ht="12.75">
      <c r="A236" s="1" t="str">
        <f>INDEX(Data!B$21:B$220,Graph!M236)</f>
        <v>Greenland</v>
      </c>
      <c r="B236" s="1">
        <f t="shared" si="30"/>
        <v>101.94369565628864</v>
      </c>
      <c r="C236" s="1">
        <f t="shared" si="31"/>
        <v>1322.4450000000004</v>
      </c>
      <c r="D236" s="1">
        <f t="shared" si="32"/>
        <v>1322.4700000000005</v>
      </c>
      <c r="E236" s="1">
        <f t="shared" si="33"/>
        <v>101943182.00801016</v>
      </c>
      <c r="F236" s="1">
        <f t="shared" si="36"/>
        <v>64</v>
      </c>
      <c r="G236" s="3">
        <f t="shared" si="37"/>
        <v>1322.4450000000004</v>
      </c>
      <c r="H236" s="1">
        <f>INDEX(Data!F$21:F$220,Graph!M236)</f>
        <v>101.94369565628864</v>
      </c>
      <c r="I236" s="1">
        <f>INDEX(Data!G$21:G$220,Graph!M236)</f>
        <v>0.05</v>
      </c>
      <c r="J236">
        <f t="shared" si="34"/>
        <v>0.025</v>
      </c>
      <c r="K236" s="1">
        <f t="shared" si="35"/>
        <v>-2.038112042478815</v>
      </c>
      <c r="L236">
        <v>10</v>
      </c>
      <c r="M236">
        <v>182</v>
      </c>
    </row>
    <row r="237" spans="1:13" ht="12.75">
      <c r="A237" s="1" t="str">
        <f>INDEX(Data!B$21:B$220,Graph!M237)</f>
        <v>Saint Kitts &amp; Nevis</v>
      </c>
      <c r="B237" s="1">
        <f t="shared" si="30"/>
        <v>228.08489280848926</v>
      </c>
      <c r="C237" s="1">
        <f t="shared" si="31"/>
        <v>3000.7309999999998</v>
      </c>
      <c r="D237" s="1">
        <f t="shared" si="32"/>
        <v>3000.752</v>
      </c>
      <c r="E237" s="1">
        <f t="shared" si="33"/>
        <v>228084039.00672853</v>
      </c>
      <c r="F237" s="1">
        <f t="shared" si="36"/>
        <v>105</v>
      </c>
      <c r="G237" s="3">
        <f t="shared" si="37"/>
        <v>3000.7309999999998</v>
      </c>
      <c r="H237" s="1">
        <f>INDEX(Data!F$21:F$220,Graph!M237)</f>
        <v>228.08489280848926</v>
      </c>
      <c r="I237" s="1">
        <f>INDEX(Data!G$21:G$220,Graph!M237)</f>
        <v>0.042</v>
      </c>
      <c r="J237">
        <f t="shared" si="34"/>
        <v>0.021</v>
      </c>
      <c r="K237" s="1">
        <f t="shared" si="35"/>
        <v>-0.9270591152332486</v>
      </c>
      <c r="L237">
        <v>8</v>
      </c>
      <c r="M237">
        <v>39</v>
      </c>
    </row>
    <row r="238" spans="1:13" ht="12.75">
      <c r="A238" s="1" t="str">
        <f>INDEX(Data!B$21:B$220,Graph!M238)</f>
        <v>Monaco</v>
      </c>
      <c r="B238" s="1">
        <f t="shared" si="30"/>
        <v>18.310354942798472</v>
      </c>
      <c r="C238" s="1">
        <f t="shared" si="31"/>
        <v>168.665</v>
      </c>
      <c r="D238" s="1">
        <f t="shared" si="32"/>
        <v>168.682</v>
      </c>
      <c r="E238" s="1">
        <f t="shared" si="33"/>
        <v>18310190.00544691</v>
      </c>
      <c r="F238" s="1">
        <f t="shared" si="36"/>
        <v>12</v>
      </c>
      <c r="G238" s="3">
        <f t="shared" si="37"/>
        <v>168.665</v>
      </c>
      <c r="H238" s="1">
        <f>INDEX(Data!F$21:F$220,Graph!M238)</f>
        <v>18.310354942798472</v>
      </c>
      <c r="I238" s="1">
        <f>INDEX(Data!G$21:G$220,Graph!M238)</f>
        <v>0.034</v>
      </c>
      <c r="J238">
        <f t="shared" si="34"/>
        <v>0.017</v>
      </c>
      <c r="K238" s="1">
        <f t="shared" si="35"/>
        <v>-0.4557890368183486</v>
      </c>
      <c r="L238">
        <v>11</v>
      </c>
      <c r="M238">
        <v>190</v>
      </c>
    </row>
    <row r="239" spans="1:13" ht="12.75">
      <c r="A239" s="1" t="str">
        <f>INDEX(Data!B$21:B$220,Graph!M239)</f>
        <v>Liechtenstein</v>
      </c>
      <c r="B239" s="1">
        <f t="shared" si="30"/>
        <v>23.894279547870173</v>
      </c>
      <c r="C239" s="1">
        <f t="shared" si="31"/>
        <v>394.2684999999999</v>
      </c>
      <c r="D239" s="1">
        <f t="shared" si="32"/>
        <v>394.2849999999999</v>
      </c>
      <c r="E239" s="1">
        <f t="shared" si="33"/>
        <v>23894187.005286705</v>
      </c>
      <c r="F239" s="1">
        <f aca="true" t="shared" si="38" ref="F239:F246">RANK(E239,E$47:E$246,1)</f>
        <v>25</v>
      </c>
      <c r="G239" s="3">
        <f aca="true" t="shared" si="39" ref="G239:G246">C239</f>
        <v>394.2684999999999</v>
      </c>
      <c r="H239" s="1">
        <f>INDEX(Data!F$21:F$220,Graph!M239)</f>
        <v>23.894279547870173</v>
      </c>
      <c r="I239" s="1">
        <f>INDEX(Data!G$21:G$220,Graph!M239)</f>
        <v>0.033</v>
      </c>
      <c r="J239">
        <f t="shared" si="34"/>
        <v>0.0165</v>
      </c>
      <c r="K239" s="1">
        <f t="shared" si="35"/>
        <v>-0.5141665189076967</v>
      </c>
      <c r="L239">
        <v>11</v>
      </c>
      <c r="M239">
        <v>187</v>
      </c>
    </row>
    <row r="240" spans="1:13" ht="12.75">
      <c r="A240" s="1" t="str">
        <f>INDEX(Data!B$21:B$220,Graph!M240)</f>
        <v>San Marino</v>
      </c>
      <c r="B240" s="1">
        <f aca="true" t="shared" si="40" ref="B240:B246">H240</f>
        <v>11.567164179104477</v>
      </c>
      <c r="C240" s="1">
        <f aca="true" t="shared" si="41" ref="C240:C246">IF(F240=1,I240/2,I240/2+VLOOKUP(F240-1,F$47:I$246,4,FALSE)/2+VLOOKUP(F240-1,F$47:G$246,2,FALSE))</f>
        <v>132.03449999999998</v>
      </c>
      <c r="D240" s="1">
        <f aca="true" t="shared" si="42" ref="D240:D246">C240+J240</f>
        <v>132.04799999999997</v>
      </c>
      <c r="E240" s="1">
        <f aca="true" t="shared" si="43" ref="E240:E247">1000*(INT(1000*H240)+I240/I$248)+M240</f>
        <v>11567195.004325487</v>
      </c>
      <c r="F240" s="1">
        <f t="shared" si="38"/>
        <v>6</v>
      </c>
      <c r="G240" s="3">
        <f t="shared" si="39"/>
        <v>132.03449999999998</v>
      </c>
      <c r="H240" s="1">
        <f>INDEX(Data!F$21:F$220,Graph!M240)</f>
        <v>11.567164179104477</v>
      </c>
      <c r="I240" s="1">
        <f>INDEX(Data!G$21:G$220,Graph!M240)</f>
        <v>0.027</v>
      </c>
      <c r="J240">
        <f aca="true" t="shared" si="44" ref="J240:J246">I240/2</f>
        <v>0.0135</v>
      </c>
      <c r="K240" s="1">
        <f aca="true" t="shared" si="45" ref="K240:K246">IF(F240=200,0,B240-VLOOKUP(F240+1,F$47:H$246,3,FALSE))</f>
        <v>-0.32043975448493356</v>
      </c>
      <c r="L240">
        <v>11</v>
      </c>
      <c r="M240">
        <v>195</v>
      </c>
    </row>
    <row r="241" spans="1:13" ht="12.75">
      <c r="A241" s="1" t="str">
        <f>INDEX(Data!B$21:B$220,Graph!M241)</f>
        <v>Palau</v>
      </c>
      <c r="B241" s="1">
        <f t="shared" si="40"/>
        <v>154.49970101654375</v>
      </c>
      <c r="C241" s="1">
        <f t="shared" si="41"/>
        <v>1492.9980000000003</v>
      </c>
      <c r="D241" s="1">
        <f t="shared" si="42"/>
        <v>1493.0080000000003</v>
      </c>
      <c r="E241" s="1">
        <f t="shared" si="43"/>
        <v>154499193.00320408</v>
      </c>
      <c r="F241" s="1">
        <f t="shared" si="38"/>
        <v>84</v>
      </c>
      <c r="G241" s="3">
        <f t="shared" si="39"/>
        <v>1492.9980000000003</v>
      </c>
      <c r="H241" s="1">
        <f>INDEX(Data!F$21:F$220,Graph!M241)</f>
        <v>154.49970101654375</v>
      </c>
      <c r="I241" s="1">
        <f>INDEX(Data!G$21:G$220,Graph!M241)</f>
        <v>0.02</v>
      </c>
      <c r="J241">
        <f t="shared" si="44"/>
        <v>0.01</v>
      </c>
      <c r="K241" s="1">
        <f t="shared" si="45"/>
        <v>-5.8153629606075015</v>
      </c>
      <c r="L241">
        <v>5</v>
      </c>
      <c r="M241">
        <v>193</v>
      </c>
    </row>
    <row r="242" spans="1:13" ht="12.75">
      <c r="A242" s="1" t="str">
        <f>INDEX(Data!B$21:B$220,Graph!M242)</f>
        <v>Cook Islands</v>
      </c>
      <c r="B242" s="1">
        <f t="shared" si="40"/>
        <v>138.65945591609307</v>
      </c>
      <c r="C242" s="1">
        <f t="shared" si="41"/>
        <v>1449.2790000000005</v>
      </c>
      <c r="D242" s="1">
        <f t="shared" si="42"/>
        <v>1449.2880000000005</v>
      </c>
      <c r="E242" s="1">
        <f t="shared" si="43"/>
        <v>138659180.00288367</v>
      </c>
      <c r="F242" s="1">
        <f t="shared" si="38"/>
        <v>80</v>
      </c>
      <c r="G242" s="3">
        <f t="shared" si="39"/>
        <v>1449.2790000000005</v>
      </c>
      <c r="H242" s="1">
        <f>INDEX(Data!F$21:F$220,Graph!M242)</f>
        <v>138.65945591609307</v>
      </c>
      <c r="I242" s="1">
        <f>INDEX(Data!G$21:G$220,Graph!M242)</f>
        <v>0.018</v>
      </c>
      <c r="J242">
        <f t="shared" si="44"/>
        <v>0.009</v>
      </c>
      <c r="K242" s="1">
        <f t="shared" si="45"/>
        <v>-8.454138609832768</v>
      </c>
      <c r="L242">
        <v>5</v>
      </c>
      <c r="M242">
        <v>180</v>
      </c>
    </row>
    <row r="243" spans="1:13" ht="12.75">
      <c r="A243" s="1" t="str">
        <f>INDEX(Data!B$21:B$220,Graph!M243)</f>
        <v>Nauru</v>
      </c>
      <c r="B243" s="1">
        <f t="shared" si="40"/>
        <v>0</v>
      </c>
      <c r="C243" s="1">
        <f t="shared" si="41"/>
        <v>0.3145</v>
      </c>
      <c r="D243" s="1">
        <f t="shared" si="42"/>
        <v>0.321</v>
      </c>
      <c r="E243" s="1">
        <f t="shared" si="43"/>
        <v>191.00208264112217</v>
      </c>
      <c r="F243" s="1">
        <f t="shared" si="38"/>
        <v>3</v>
      </c>
      <c r="G243" s="3">
        <f t="shared" si="39"/>
        <v>0.3145</v>
      </c>
      <c r="H243" s="1">
        <f>INDEX(Data!F$21:F$220,Graph!M243)</f>
        <v>0</v>
      </c>
      <c r="I243" s="1">
        <f>INDEX(Data!G$21:G$220,Graph!M243)</f>
        <v>0.013</v>
      </c>
      <c r="J243">
        <f t="shared" si="44"/>
        <v>0.0065</v>
      </c>
      <c r="K243" s="1">
        <f t="shared" si="45"/>
        <v>-2.3679854343037516</v>
      </c>
      <c r="L243">
        <v>5</v>
      </c>
      <c r="M243">
        <v>191</v>
      </c>
    </row>
    <row r="244" spans="1:13" ht="12.75">
      <c r="A244" s="1" t="str">
        <f>INDEX(Data!B$21:B$220,Graph!M244)</f>
        <v>Tuvalu</v>
      </c>
      <c r="B244" s="1">
        <f t="shared" si="40"/>
        <v>252.91419835658323</v>
      </c>
      <c r="C244" s="1">
        <f t="shared" si="41"/>
        <v>3138.1569999999997</v>
      </c>
      <c r="D244" s="1">
        <f t="shared" si="42"/>
        <v>3138.162</v>
      </c>
      <c r="E244" s="1">
        <f t="shared" si="43"/>
        <v>252914199.00160202</v>
      </c>
      <c r="F244" s="1">
        <f t="shared" si="38"/>
        <v>111</v>
      </c>
      <c r="G244" s="3">
        <f t="shared" si="39"/>
        <v>3138.1569999999997</v>
      </c>
      <c r="H244" s="1">
        <f>INDEX(Data!F$21:F$220,Graph!M244)</f>
        <v>252.91419835658323</v>
      </c>
      <c r="I244" s="1">
        <f>INDEX(Data!G$21:G$220,Graph!M244)</f>
        <v>0.01</v>
      </c>
      <c r="J244">
        <f t="shared" si="44"/>
        <v>0.005</v>
      </c>
      <c r="K244" s="1">
        <f t="shared" si="45"/>
        <v>-0.37023920109135133</v>
      </c>
      <c r="L244">
        <v>5</v>
      </c>
      <c r="M244">
        <v>199</v>
      </c>
    </row>
    <row r="245" spans="1:13" ht="12.75">
      <c r="A245" s="1" t="str">
        <f>INDEX(Data!B$21:B$220,Graph!M245)</f>
        <v>Niue</v>
      </c>
      <c r="B245" s="1">
        <f t="shared" si="40"/>
        <v>173.18435754189946</v>
      </c>
      <c r="C245" s="1">
        <f t="shared" si="41"/>
        <v>1541.0090000000002</v>
      </c>
      <c r="D245" s="1">
        <f t="shared" si="42"/>
        <v>1541.0100000000002</v>
      </c>
      <c r="E245" s="1">
        <f t="shared" si="43"/>
        <v>173184192.0003204</v>
      </c>
      <c r="F245" s="1">
        <f t="shared" si="38"/>
        <v>89</v>
      </c>
      <c r="G245" s="3">
        <f t="shared" si="39"/>
        <v>1541.0090000000002</v>
      </c>
      <c r="H245" s="1">
        <f>INDEX(Data!F$21:F$220,Graph!M245)</f>
        <v>173.18435754189946</v>
      </c>
      <c r="I245" s="1">
        <f>INDEX(Data!G$21:G$220,Graph!M245)</f>
        <v>0.002</v>
      </c>
      <c r="J245">
        <f t="shared" si="44"/>
        <v>0.001</v>
      </c>
      <c r="K245" s="1">
        <f t="shared" si="45"/>
        <v>-9.035316227889496</v>
      </c>
      <c r="L245">
        <v>5</v>
      </c>
      <c r="M245">
        <v>192</v>
      </c>
    </row>
    <row r="246" spans="1:13" ht="12.75">
      <c r="A246" s="1" t="str">
        <f>INDEX(Data!B$21:B$220,Graph!M246)</f>
        <v>Holy See</v>
      </c>
      <c r="B246" s="1">
        <f t="shared" si="40"/>
        <v>23.894279547870173</v>
      </c>
      <c r="C246" s="1">
        <f t="shared" si="41"/>
        <v>394.2514999999999</v>
      </c>
      <c r="D246" s="1">
        <f t="shared" si="42"/>
        <v>394.2519999999999</v>
      </c>
      <c r="E246" s="1">
        <f t="shared" si="43"/>
        <v>23894183.000160202</v>
      </c>
      <c r="F246" s="1">
        <f t="shared" si="38"/>
        <v>24</v>
      </c>
      <c r="G246" s="3">
        <f t="shared" si="39"/>
        <v>394.2514999999999</v>
      </c>
      <c r="H246" s="1">
        <f>INDEX(Data!F$21:F$220,Graph!M246)</f>
        <v>23.894279547870173</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2009-09-08T13:50:47Z</dcterms:modified>
  <cp:category/>
  <cp:version/>
  <cp:contentType/>
  <cp:contentStatus/>
</cp:coreProperties>
</file>