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estimated using regional average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<sst xmlns="http://schemas.openxmlformats.org/spreadsheetml/2006/main" count="2593" uniqueCount="793">
  <si>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</si>
  <si>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</si>
  <si>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</si>
  <si>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</si>
  <si>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</si>
  <si>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</si>
  <si>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</si>
  <si>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</si>
  <si>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</si>
  <si>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</si>
  <si>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</si>
  <si>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</si>
  <si>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</si>
  <si>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</si>
  <si>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</si>
  <si>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</si>
  <si>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</si>
  <si>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</si>
  <si>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</si>
  <si>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</si>
  <si>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</si>
  <si>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</si>
  <si>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</si>
  <si>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</si>
  <si>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</si>
  <si>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</si>
  <si>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</si>
  <si>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</si>
  <si>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</si>
  <si>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</si>
  <si>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</si>
  <si>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</si>
  <si>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</si>
  <si>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</si>
  <si>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</si>
  <si>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</si>
  <si>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</si>
  <si>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</si>
  <si>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</si>
  <si>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</si>
  <si>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</si>
  <si>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</si>
  <si>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</si>
  <si>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</si>
  <si>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</si>
  <si>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</si>
  <si>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</si>
  <si>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</si>
  <si>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</si>
  <si>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</si>
  <si>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</si>
  <si>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</si>
  <si>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</si>
  <si>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</si>
  <si>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</si>
  <si>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</si>
  <si>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</si>
  <si>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</si>
  <si>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</si>
  <si>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</si>
  <si>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</si>
  <si>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</si>
  <si>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</si>
  <si>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</si>
  <si>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</si>
  <si>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</si>
  <si>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</si>
  <si>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</si>
  <si>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</si>
  <si>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</si>
  <si>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</si>
  <si>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</si>
  <si>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</si>
  <si>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</si>
  <si>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</si>
  <si>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</si>
  <si>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</si>
  <si>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</si>
  <si>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</si>
  <si>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</si>
  <si>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</si>
  <si>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</si>
  <si>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</si>
  <si>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</si>
  <si>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</si>
  <si>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</si>
  <si>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</si>
  <si>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</si>
  <si>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</si>
  <si>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</si>
  <si>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</si>
  <si>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</si>
  <si>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</si>
  <si>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</si>
  <si>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</si>
  <si>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</si>
  <si>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</si>
  <si>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</si>
  <si>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</si>
  <si>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</si>
  <si>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</si>
  <si>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</si>
  <si>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</si>
  <si>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</si>
  <si>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</si>
  <si>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</si>
  <si>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</si>
  <si>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</si>
  <si>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</si>
  <si>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</si>
  <si>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</si>
  <si>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</si>
  <si>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</si>
  <si>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</si>
  <si>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</si>
  <si>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</si>
  <si>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</si>
  <si>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</si>
  <si>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</si>
  <si>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</si>
  <si>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</si>
  <si>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</si>
  <si>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</si>
  <si>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</si>
  <si>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</si>
  <si>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</si>
  <si>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</si>
  <si>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</si>
  <si>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</si>
  <si>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</si>
  <si>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</si>
  <si>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</si>
  <si>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</si>
  <si>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</si>
  <si>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</si>
  <si>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</si>
  <si>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</si>
  <si>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</si>
  <si>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</si>
  <si>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</si>
  <si>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</si>
  <si>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</si>
  <si>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</si>
  <si>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</si>
  <si>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</si>
  <si>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</si>
  <si>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</si>
  <si>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</si>
  <si>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</si>
  <si>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</si>
  <si>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</si>
  <si>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</si>
  <si>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</si>
  <si>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</si>
  <si>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</si>
  <si>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</si>
  <si>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</si>
  <si>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</si>
  <si>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</si>
  <si>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</si>
  <si>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</si>
  <si>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</si>
  <si>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</si>
  <si>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</si>
  <si>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</si>
  <si>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</si>
  <si>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</si>
  <si>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</si>
  <si>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</si>
  <si>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</si>
  <si>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</si>
  <si>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</si>
  <si>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</si>
  <si>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</si>
  <si>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</si>
  <si>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</si>
  <si>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</si>
  <si>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</si>
  <si>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</si>
  <si>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</si>
  <si>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</si>
  <si>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</si>
  <si>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</si>
  <si>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</si>
  <si>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</si>
  <si>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</si>
  <si>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</si>
  <si>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</si>
  <si>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</si>
  <si>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</si>
  <si>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</si>
  <si>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</si>
  <si>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</si>
  <si>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</si>
  <si>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</si>
  <si>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</si>
  <si>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</si>
  <si>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</si>
  <si>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</si>
  <si>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</si>
  <si>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</si>
  <si>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</si>
  <si>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</si>
  <si>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</si>
  <si>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</si>
  <si>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</si>
  <si>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</si>
  <si>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</si>
  <si>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</si>
  <si>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</si>
  <si>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</si>
  <si>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</si>
  <si>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</si>
  <si>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</si>
  <si>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</si>
  <si>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</si>
  <si>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</si>
  <si>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</si>
  <si>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</si>
  <si>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</si>
  <si>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</si>
  <si>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</si>
  <si>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</si>
  <si>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</si>
  <si>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</si>
  <si>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</si>
  <si>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</si>
  <si>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</si>
  <si>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</si>
  <si>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</si>
  <si>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</si>
  <si>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</si>
  <si>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</si>
  <si>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</si>
  <si>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</si>
  <si>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</si>
  <si>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</si>
  <si>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</si>
  <si>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</si>
  <si>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</si>
  <si>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</si>
  <si>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</si>
  <si>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</si>
  <si>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</si>
  <si>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</si>
  <si>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</si>
  <si>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</si>
  <si>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</si>
  <si>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</si>
  <si>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</si>
  <si>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</si>
  <si>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</si>
  <si>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</si>
  <si>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</si>
  <si>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</si>
  <si>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</si>
  <si>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</si>
  <si>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</si>
  <si>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</si>
  <si>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</si>
  <si>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</si>
  <si>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</si>
  <si>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</si>
  <si>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</si>
  <si>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</si>
  <si>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</si>
  <si>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</si>
  <si>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</si>
  <si>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</si>
  <si>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</si>
  <si>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</si>
  <si>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</si>
  <si>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</si>
  <si>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</si>
  <si>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</si>
  <si>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</si>
  <si>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</si>
  <si>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</si>
  <si>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</si>
  <si>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</si>
  <si>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</si>
  <si>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</si>
  <si>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</si>
  <si>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</si>
  <si>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</si>
  <si>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</si>
  <si>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</si>
  <si>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</si>
  <si>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</si>
  <si>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</si>
  <si>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</si>
  <si>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</si>
  <si>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</si>
  <si>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</si>
  <si>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</si>
  <si>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</si>
  <si>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</si>
  <si>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</si>
  <si>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</si>
  <si>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</si>
  <si>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</si>
  <si>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</si>
  <si>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</si>
  <si>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</si>
  <si>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</si>
  <si>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</si>
  <si>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</si>
  <si>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</si>
  <si>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</si>
  <si>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</si>
  <si>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</si>
  <si>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</si>
  <si>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</si>
  <si>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</si>
  <si>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</si>
  <si>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</si>
  <si>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</si>
  <si>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</si>
  <si>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</si>
  <si>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</si>
  <si>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</si>
  <si>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</si>
  <si>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</si>
  <si>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</si>
  <si>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</si>
  <si>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</si>
  <si>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</si>
  <si>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</si>
  <si>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</si>
  <si>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</si>
  <si>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</si>
  <si>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</si>
  <si>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</si>
  <si>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</si>
  <si>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</si>
  <si>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</si>
  <si>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</si>
  <si>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</si>
  <si>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</si>
  <si>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</si>
  <si>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</si>
  <si>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</si>
  <si>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</si>
  <si>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</si>
  <si>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</si>
  <si>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</si>
  <si>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</si>
  <si>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</si>
  <si>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</si>
  <si>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</si>
  <si>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</si>
  <si>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</si>
  <si>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</si>
  <si>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</si>
  <si>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</si>
  <si>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</si>
  <si>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</si>
  <si>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</si>
  <si>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</si>
  <si>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</si>
  <si>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</si>
  <si>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</si>
  <si>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</si>
  <si>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</si>
  <si>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</si>
  <si>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</si>
  <si>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</si>
  <si>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</si>
  <si>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</si>
  <si>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</si>
  <si>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</si>
  <si>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</si>
  <si>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</si>
  <si>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</si>
  <si>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</si>
  <si>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</si>
  <si>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</si>
  <si>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</si>
  <si>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</si>
  <si>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</si>
  <si>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</si>
  <si>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</si>
  <si>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</si>
  <si>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</si>
  <si>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</si>
  <si>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</si>
  <si>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</si>
  <si>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</si>
  <si>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</si>
  <si>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</si>
  <si>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</si>
  <si>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</si>
  <si>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</si>
  <si>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</si>
  <si>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</si>
  <si>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</si>
  <si>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</si>
  <si>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</si>
  <si>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</si>
  <si>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</si>
  <si>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</si>
  <si>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</si>
  <si>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</si>
  <si>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</si>
  <si>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</si>
  <si>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</si>
  <si>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</si>
  <si>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</si>
  <si>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</si>
  <si>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</si>
  <si>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</si>
  <si>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</si>
  <si>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</si>
  <si>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</si>
  <si>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</si>
  <si>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</si>
  <si>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</si>
  <si>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</si>
  <si>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</si>
  <si>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</si>
  <si>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</si>
  <si>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</si>
  <si>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</si>
  <si>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</si>
  <si>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</si>
  <si>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</si>
  <si>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</si>
  <si>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</si>
  <si>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</si>
  <si>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</si>
  <si>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</si>
  <si>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</si>
  <si>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</si>
  <si>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</si>
  <si>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</si>
  <si>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</si>
  <si>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</si>
  <si>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</si>
  <si>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</si>
  <si>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</si>
  <si>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</si>
  <si>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</si>
  <si>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</si>
  <si>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</si>
  <si>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</si>
  <si>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</si>
  <si>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</si>
  <si>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</si>
  <si>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</si>
  <si>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</si>
  <si>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</si>
  <si>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</si>
  <si>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</si>
  <si>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</si>
  <si>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</si>
  <si>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</si>
  <si>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</si>
  <si>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</si>
  <si>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</si>
  <si>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</si>
  <si>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</si>
  <si>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</si>
  <si>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</si>
  <si>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</si>
  <si>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</si>
  <si>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</si>
  <si>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</si>
  <si>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</si>
  <si>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</si>
  <si>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</si>
  <si>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</si>
  <si>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</si>
  <si>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</si>
  <si>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</si>
  <si>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</si>
  <si>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</si>
  <si>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</si>
  <si>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</si>
  <si>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</si>
  <si>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</si>
  <si>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</si>
  <si>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</si>
  <si>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</si>
  <si>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</si>
  <si>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</si>
  <si>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</si>
  <si>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</si>
  <si>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</si>
  <si>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</si>
  <si>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</si>
  <si>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</si>
  <si>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</si>
  <si>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</si>
  <si>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</si>
  <si>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</si>
  <si>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</si>
  <si>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</si>
  <si>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</si>
  <si>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</si>
  <si>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</si>
  <si>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</si>
  <si>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</si>
  <si>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</si>
  <si>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</si>
  <si>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</si>
  <si>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</si>
  <si>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</si>
  <si>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</si>
  <si>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</si>
  <si>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</si>
  <si>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</si>
  <si>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</si>
  <si>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</si>
  <si>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</si>
  <si>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</si>
  <si>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</si>
  <si>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</si>
  <si>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</si>
  <si>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</si>
  <si>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</si>
  <si>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</si>
  <si>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</si>
  <si>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</si>
  <si>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</si>
  <si>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</si>
  <si>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</si>
  <si>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</si>
  <si>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</si>
  <si>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</si>
  <si>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</si>
  <si>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</si>
  <si>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</si>
  <si>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</si>
  <si>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</si>
  <si>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</si>
  <si>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</si>
  <si>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</si>
  <si>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</si>
  <si>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</si>
  <si>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</si>
  <si>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</si>
  <si>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</si>
  <si>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</si>
  <si>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</si>
  <si>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</si>
  <si>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</si>
  <si>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</si>
  <si>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</si>
  <si>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</si>
  <si>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</si>
  <si>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</si>
  <si>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</si>
  <si>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</si>
  <si>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</si>
  <si>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</si>
  <si>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</si>
  <si>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</si>
  <si>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</si>
  <si>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</si>
  <si>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</si>
  <si>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</si>
  <si>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</si>
  <si>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</si>
  <si>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</si>
  <si>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</si>
  <si>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</si>
  <si>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</si>
  <si>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</si>
  <si>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</si>
  <si>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</si>
  <si>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</si>
  <si>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</si>
  <si>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</si>
  <si>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</si>
  <si>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</si>
  <si>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</si>
  <si>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</si>
  <si>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</si>
  <si>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</si>
  <si>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</si>
  <si>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</si>
  <si>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</si>
  <si>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</si>
  <si>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</si>
  <si>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</si>
  <si>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</si>
  <si>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</si>
  <si>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</si>
  <si>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</si>
  <si>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</si>
  <si>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</si>
  <si>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</si>
  <si>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</si>
  <si>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</si>
  <si>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</si>
  <si>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</si>
  <si>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</si>
  <si>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</si>
  <si>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</si>
  <si>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</si>
  <si>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</si>
  <si>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</si>
  <si>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</si>
  <si>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</si>
  <si>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</si>
  <si>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</si>
  <si>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</si>
  <si>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</si>
  <si>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</si>
  <si>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</si>
  <si>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</si>
  <si>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</si>
  <si>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</si>
  <si>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</si>
  <si>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</si>
  <si>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</si>
  <si>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</si>
  <si>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</si>
  <si>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</si>
  <si>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</si>
  <si>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</si>
  <si>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</si>
  <si>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</si>
  <si>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</si>
  <si>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</si>
  <si>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</si>
  <si>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</si>
  <si>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</si>
  <si>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</si>
  <si>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</si>
  <si>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</si>
  <si>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</si>
  <si>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</si>
  <si>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</si>
  <si>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</si>
  <si>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</si>
  <si>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</si>
  <si>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</si>
  <si>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</si>
  <si>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</si>
  <si>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</si>
  <si>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</si>
  <si>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</si>
  <si>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</si>
  <si>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</si>
  <si>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</si>
  <si>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</si>
  <si>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</si>
  <si>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</si>
  <si>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</si>
  <si>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</si>
  <si>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</si>
  <si>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</si>
  <si>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</si>
  <si>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</si>
  <si>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</si>
  <si>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</si>
  <si>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</si>
  <si>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</si>
  <si>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</si>
  <si>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</si>
  <si>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</si>
  <si>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</si>
  <si>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</si>
  <si>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</si>
  <si>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</si>
  <si>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</si>
  <si>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</si>
  <si>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</si>
  <si>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</si>
  <si>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</si>
  <si>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</si>
  <si>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</si>
  <si>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</si>
  <si>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</si>
  <si>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</si>
  <si>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</si>
  <si>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</si>
  <si>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</si>
  <si>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</si>
  <si>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</si>
  <si>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</si>
  <si>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</si>
  <si>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</si>
  <si>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</si>
  <si>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</si>
  <si>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</si>
  <si>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</si>
  <si>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</si>
  <si>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</si>
  <si>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</si>
  <si>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</si>
  <si>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</si>
  <si>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</si>
  <si>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</si>
  <si>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</si>
  <si>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</si>
  <si>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</si>
  <si>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</si>
  <si>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</si>
  <si>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</si>
  <si>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</si>
  <si>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</si>
  <si>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</si>
  <si>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</si>
  <si>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</si>
  <si>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</si>
  <si>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</si>
  <si>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</si>
  <si>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</si>
  <si>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</si>
  <si>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</si>
  <si>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</si>
  <si>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</si>
  <si>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</si>
  <si>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</si>
  <si>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</si>
  <si>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</si>
  <si>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</si>
  <si>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</si>
  <si>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</si>
  <si>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</si>
  <si>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</si>
  <si>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</si>
  <si>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</si>
  <si>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</si>
  <si>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</si>
  <si>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</si>
  <si>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</si>
  <si>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</si>
  <si>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</si>
  <si>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</si>
  <si>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</si>
  <si>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</si>
  <si>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</si>
  <si>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</si>
  <si>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</si>
  <si>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</si>
  <si>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</si>
  <si>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</si>
  <si>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</si>
  <si>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</si>
  <si>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</si>
  <si>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</si>
  <si>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</si>
  <si>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</si>
  <si>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</si>
  <si>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</si>
  <si>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</si>
  <si>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</si>
  <si>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</si>
  <si>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</si>
  <si>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</si>
  <si>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</si>
  <si>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</si>
  <si>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</si>
  <si>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</si>
  <si>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</si>
  <si>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</si>
  <si>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</si>
  <si>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</si>
  <si>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</si>
  <si>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</si>
  <si>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</si>
  <si>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</si>
  <si>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</si>
  <si>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</si>
  <si>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</si>
  <si>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</si>
  <si>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</si>
  <si>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</si>
  <si>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</si>
  <si>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</si>
  <si>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</si>
  <si>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</si>
  <si>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</si>
  <si>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</si>
  <si>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</si>
  <si>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</si>
  <si>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</si>
  <si>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</si>
  <si>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</si>
  <si>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</si>
  <si>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</si>
  <si>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</si>
  <si>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</si>
  <si>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</si>
  <si>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</si>
  <si>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</si>
  <si>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</si>
  <si>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Protein-energy malnutrition</t>
  </si>
  <si>
    <t>per million estimated killed in 2002 deaths associated with Protein-energy malnutrition</t>
  </si>
  <si>
    <t>Protein-energy malnutrition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</si>
</sst>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2"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-0.03648894059380936</c:v>
                </c:pt>
                <c:pt idx="1">
                  <c:v>-0.34444435753703573</c:v>
                </c:pt>
                <c:pt idx="2">
                  <c:v>-1.8816732675060432</c:v>
                </c:pt>
                <c:pt idx="3">
                  <c:v>-2.881927440992378</c:v>
                </c:pt>
                <c:pt idx="4">
                  <c:v>-1.1442851086624302</c:v>
                </c:pt>
                <c:pt idx="5">
                  <c:v>-2.7971837062197977</c:v>
                </c:pt>
                <c:pt idx="6">
                  <c:v>-0.018484804387319365</c:v>
                </c:pt>
                <c:pt idx="7">
                  <c:v>-0.13922680684828492</c:v>
                </c:pt>
                <c:pt idx="8">
                  <c:v>-2.360571954500868</c:v>
                </c:pt>
                <c:pt idx="9">
                  <c:v>-1.4576396224920813</c:v>
                </c:pt>
                <c:pt idx="10">
                  <c:v>-1.0179479485112068</c:v>
                </c:pt>
                <c:pt idx="11">
                  <c:v>-0.00768893196693643</c:v>
                </c:pt>
                <c:pt idx="12">
                  <c:v>-0.12455426995453367</c:v>
                </c:pt>
                <c:pt idx="13">
                  <c:v>-0.15922728453745805</c:v>
                </c:pt>
                <c:pt idx="14">
                  <c:v>-0.10544341319662376</c:v>
                </c:pt>
                <c:pt idx="15">
                  <c:v>-0.2366140628284379</c:v>
                </c:pt>
                <c:pt idx="16">
                  <c:v>-18.966987510547227</c:v>
                </c:pt>
                <c:pt idx="17">
                  <c:v>-0.47391604252737807</c:v>
                </c:pt>
                <c:pt idx="18">
                  <c:v>-0.3068064315868462</c:v>
                </c:pt>
                <c:pt idx="19">
                  <c:v>-0.3803544785410651</c:v>
                </c:pt>
                <c:pt idx="20">
                  <c:v>-0.104110639864333</c:v>
                </c:pt>
                <c:pt idx="21">
                  <c:v>-0.034906080171065224</c:v>
                </c:pt>
                <c:pt idx="22">
                  <c:v>-6.992412452617742</c:v>
                </c:pt>
                <c:pt idx="23">
                  <c:v>-1.7573285356824613</c:v>
                </c:pt>
                <c:pt idx="24">
                  <c:v>-0.23435278626124267</c:v>
                </c:pt>
                <c:pt idx="25">
                  <c:v>-0.10762432880431483</c:v>
                </c:pt>
                <c:pt idx="26">
                  <c:v>-2.41903496818054</c:v>
                </c:pt>
                <c:pt idx="27">
                  <c:v>-1.1162274989883088</c:v>
                </c:pt>
                <c:pt idx="28">
                  <c:v>-0.158380458079594</c:v>
                </c:pt>
                <c:pt idx="29">
                  <c:v>-0.08413572308647455</c:v>
                </c:pt>
                <c:pt idx="30">
                  <c:v>-0.2370192065263268</c:v>
                </c:pt>
                <c:pt idx="31">
                  <c:v>-2.2192400916775625</c:v>
                </c:pt>
                <c:pt idx="32">
                  <c:v>-0.4043391150945581</c:v>
                </c:pt>
                <c:pt idx="33">
                  <c:v>-0.8194675135104461</c:v>
                </c:pt>
                <c:pt idx="34">
                  <c:v>-0.3191793699223595</c:v>
                </c:pt>
                <c:pt idx="35">
                  <c:v>-0.3627713839803075</c:v>
                </c:pt>
                <c:pt idx="36">
                  <c:v>-0.19418751965422043</c:v>
                </c:pt>
                <c:pt idx="37">
                  <c:v>-2.8062226530216208</c:v>
                </c:pt>
                <c:pt idx="38">
                  <c:v>-0.06861918082783625</c:v>
                </c:pt>
                <c:pt idx="39">
                  <c:v>-0.3947175495453621</c:v>
                </c:pt>
                <c:pt idx="40">
                  <c:v>-1.816359652076187</c:v>
                </c:pt>
                <c:pt idx="41">
                  <c:v>-0.48157405875295467</c:v>
                </c:pt>
                <c:pt idx="42">
                  <c:v>-3.727515900569159</c:v>
                </c:pt>
                <c:pt idx="43">
                  <c:v>-0.03032982982692456</c:v>
                </c:pt>
                <c:pt idx="44">
                  <c:v>-0.1311490751451126</c:v>
                </c:pt>
                <c:pt idx="45">
                  <c:v>-40.87488970642352</c:v>
                </c:pt>
                <c:pt idx="46">
                  <c:v>-0.21134130453904376</c:v>
                </c:pt>
                <c:pt idx="47">
                  <c:v>-0.015656123627618257</c:v>
                </c:pt>
                <c:pt idx="48">
                  <c:v>-0.1548330274020655</c:v>
                </c:pt>
                <c:pt idx="49">
                  <c:v>-0.1485612504022953</c:v>
                </c:pt>
                <c:pt idx="50">
                  <c:v>-0.24394356451202004</c:v>
                </c:pt>
                <c:pt idx="51">
                  <c:v>-0.2129180715300265</c:v>
                </c:pt>
                <c:pt idx="52">
                  <c:v>-0.037750613064043925</c:v>
                </c:pt>
                <c:pt idx="53">
                  <c:v>-0.3273833191202584</c:v>
                </c:pt>
                <c:pt idx="54">
                  <c:v>-0.20250216421826472</c:v>
                </c:pt>
                <c:pt idx="55">
                  <c:v>-11.773724348110875</c:v>
                </c:pt>
                <c:pt idx="56">
                  <c:v>-1.3311852866043026</c:v>
                </c:pt>
                <c:pt idx="57">
                  <c:v>-0.037498587112835935</c:v>
                </c:pt>
                <c:pt idx="58">
                  <c:v>-1.2704575095073665</c:v>
                </c:pt>
                <c:pt idx="59">
                  <c:v>-0.3898585899794398</c:v>
                </c:pt>
                <c:pt idx="60">
                  <c:v>-0.14499193832538193</c:v>
                </c:pt>
                <c:pt idx="61">
                  <c:v>-1.6132363922474156</c:v>
                </c:pt>
                <c:pt idx="62">
                  <c:v>-25.730922946554756</c:v>
                </c:pt>
                <c:pt idx="63">
                  <c:v>-0.3254166140938679</c:v>
                </c:pt>
                <c:pt idx="64">
                  <c:v>-7.047666581008741</c:v>
                </c:pt>
                <c:pt idx="65">
                  <c:v>-8.38218589461826</c:v>
                </c:pt>
                <c:pt idx="66">
                  <c:v>0</c:v>
                </c:pt>
                <c:pt idx="67">
                  <c:v>-1.1591015251160144</c:v>
                </c:pt>
                <c:pt idx="68">
                  <c:v>-18.673767624008832</c:v>
                </c:pt>
                <c:pt idx="69">
                  <c:v>-3.5874140022961853</c:v>
                </c:pt>
                <c:pt idx="70">
                  <c:v>-0.040781346086538495</c:v>
                </c:pt>
                <c:pt idx="71">
                  <c:v>0</c:v>
                </c:pt>
                <c:pt idx="72">
                  <c:v>-0.146769588102444</c:v>
                </c:pt>
                <c:pt idx="73">
                  <c:v>-0.03647888318540504</c:v>
                </c:pt>
                <c:pt idx="74">
                  <c:v>-0.019900251048174944</c:v>
                </c:pt>
                <c:pt idx="75">
                  <c:v>-0.07925836733797603</c:v>
                </c:pt>
                <c:pt idx="76">
                  <c:v>-0.06334710078139949</c:v>
                </c:pt>
                <c:pt idx="77">
                  <c:v>-0.09682101649916164</c:v>
                </c:pt>
                <c:pt idx="78">
                  <c:v>-0.08005653478886854</c:v>
                </c:pt>
                <c:pt idx="79">
                  <c:v>-0.32941478476280395</c:v>
                </c:pt>
                <c:pt idx="80">
                  <c:v>-0.023561966589390693</c:v>
                </c:pt>
                <c:pt idx="81">
                  <c:v>-1.341508880827611</c:v>
                </c:pt>
                <c:pt idx="82">
                  <c:v>-0.0037732265444114788</c:v>
                </c:pt>
                <c:pt idx="83">
                  <c:v>-5.636421761467801</c:v>
                </c:pt>
                <c:pt idx="84">
                  <c:v>-2.141434799946069</c:v>
                </c:pt>
                <c:pt idx="85">
                  <c:v>-12.108951155733195</c:v>
                </c:pt>
                <c:pt idx="86">
                  <c:v>-0.015362298716452338</c:v>
                </c:pt>
                <c:pt idx="87">
                  <c:v>-0.3315558960245255</c:v>
                </c:pt>
                <c:pt idx="88">
                  <c:v>-9.431460882013482</c:v>
                </c:pt>
                <c:pt idx="89">
                  <c:v>-3.274141308549872</c:v>
                </c:pt>
                <c:pt idx="90">
                  <c:v>0</c:v>
                </c:pt>
                <c:pt idx="91">
                  <c:v>-0.013664445316645901</c:v>
                </c:pt>
                <c:pt idx="92">
                  <c:v>-0.2755132684708732</c:v>
                </c:pt>
                <c:pt idx="93">
                  <c:v>0</c:v>
                </c:pt>
                <c:pt idx="94">
                  <c:v>-2.320454294728137</c:v>
                </c:pt>
                <c:pt idx="95">
                  <c:v>-1.5912130893426877</c:v>
                </c:pt>
                <c:pt idx="96">
                  <c:v>-0.5387689719357525</c:v>
                </c:pt>
                <c:pt idx="97">
                  <c:v>-0.05145914269546381</c:v>
                </c:pt>
                <c:pt idx="98">
                  <c:v>-0.0011436924920995573</c:v>
                </c:pt>
                <c:pt idx="99">
                  <c:v>-0.8596487555040682</c:v>
                </c:pt>
                <c:pt idx="100">
                  <c:v>-0.1028596031441893</c:v>
                </c:pt>
                <c:pt idx="101">
                  <c:v>-4.876517161660075</c:v>
                </c:pt>
                <c:pt idx="102">
                  <c:v>-0.045178895602617786</c:v>
                </c:pt>
                <c:pt idx="103">
                  <c:v>-0.13939177784172863</c:v>
                </c:pt>
                <c:pt idx="104">
                  <c:v>-0.2040598512713374</c:v>
                </c:pt>
                <c:pt idx="105">
                  <c:v>-0.05837364029725478</c:v>
                </c:pt>
                <c:pt idx="106">
                  <c:v>-0.03873402749979393</c:v>
                </c:pt>
                <c:pt idx="107">
                  <c:v>-0.631133431755714</c:v>
                </c:pt>
                <c:pt idx="108">
                  <c:v>-0.07371927280335588</c:v>
                </c:pt>
                <c:pt idx="109">
                  <c:v>0</c:v>
                </c:pt>
                <c:pt idx="110">
                  <c:v>-0.151995462871108</c:v>
                </c:pt>
                <c:pt idx="111">
                  <c:v>-261.5540583555981</c:v>
                </c:pt>
                <c:pt idx="112">
                  <c:v>-0.16563405584084023</c:v>
                </c:pt>
                <c:pt idx="113">
                  <c:v>-1.7867453614039022</c:v>
                </c:pt>
                <c:pt idx="114">
                  <c:v>0</c:v>
                </c:pt>
                <c:pt idx="115">
                  <c:v>0</c:v>
                </c:pt>
                <c:pt idx="116">
                  <c:v>-0.11201288469841275</c:v>
                </c:pt>
                <c:pt idx="117">
                  <c:v>-0.010136029802990054</c:v>
                </c:pt>
                <c:pt idx="118">
                  <c:v>-0.016480956068634978</c:v>
                </c:pt>
                <c:pt idx="119">
                  <c:v>-0.130269940740245</c:v>
                </c:pt>
                <c:pt idx="120">
                  <c:v>-0.976693220066366</c:v>
                </c:pt>
                <c:pt idx="121">
                  <c:v>-0.037340491603450765</c:v>
                </c:pt>
                <c:pt idx="122">
                  <c:v>-2.020463157424018</c:v>
                </c:pt>
                <c:pt idx="123">
                  <c:v>-3.0189167549519453</c:v>
                </c:pt>
                <c:pt idx="124">
                  <c:v>-0.17216249711355025</c:v>
                </c:pt>
                <c:pt idx="125">
                  <c:v>-2.6128566387389824</c:v>
                </c:pt>
                <c:pt idx="126">
                  <c:v>-0.12015657638417787</c:v>
                </c:pt>
                <c:pt idx="127">
                  <c:v>-0.1805268351042999</c:v>
                </c:pt>
                <c:pt idx="128">
                  <c:v>-0.9577722655848504</c:v>
                </c:pt>
                <c:pt idx="129">
                  <c:v>-0.24617276988101722</c:v>
                </c:pt>
                <c:pt idx="130">
                  <c:v>-4.212587491385875</c:v>
                </c:pt>
                <c:pt idx="131">
                  <c:v>-0.0031470447324748463</c:v>
                </c:pt>
                <c:pt idx="132">
                  <c:v>-0.07585136539968129</c:v>
                </c:pt>
                <c:pt idx="133">
                  <c:v>-0.37628705823894393</c:v>
                </c:pt>
                <c:pt idx="134">
                  <c:v>-0.5956953298901126</c:v>
                </c:pt>
                <c:pt idx="135">
                  <c:v>-1.0186306034644446</c:v>
                </c:pt>
                <c:pt idx="136">
                  <c:v>-0.005916168811162303</c:v>
                </c:pt>
                <c:pt idx="137">
                  <c:v>-0.5269936952628314</c:v>
                </c:pt>
                <c:pt idx="138">
                  <c:v>0</c:v>
                </c:pt>
                <c:pt idx="139">
                  <c:v>0</c:v>
                </c:pt>
                <c:pt idx="140">
                  <c:v>-0.045613353096139564</c:v>
                </c:pt>
                <c:pt idx="141">
                  <c:v>-0.34614911670858106</c:v>
                </c:pt>
                <c:pt idx="142">
                  <c:v>-0.5733921913080238</c:v>
                </c:pt>
                <c:pt idx="143">
                  <c:v>-0.1252414127144552</c:v>
                </c:pt>
                <c:pt idx="144">
                  <c:v>-0.029478382797766156</c:v>
                </c:pt>
                <c:pt idx="145">
                  <c:v>-1.2040377423203559</c:v>
                </c:pt>
                <c:pt idx="146">
                  <c:v>-1.2937591613480208</c:v>
                </c:pt>
                <c:pt idx="147">
                  <c:v>-0.9553979228140008</c:v>
                </c:pt>
                <c:pt idx="148">
                  <c:v>-1.6919364985744778</c:v>
                </c:pt>
                <c:pt idx="149">
                  <c:v>-0.01213717904842948</c:v>
                </c:pt>
                <c:pt idx="150">
                  <c:v>-3.2688702031383485</c:v>
                </c:pt>
                <c:pt idx="151">
                  <c:v>-0.696826973584205</c:v>
                </c:pt>
                <c:pt idx="152">
                  <c:v>-0.2543247945861298</c:v>
                </c:pt>
                <c:pt idx="153">
                  <c:v>-53.51334365429642</c:v>
                </c:pt>
                <c:pt idx="154">
                  <c:v>0</c:v>
                </c:pt>
                <c:pt idx="155">
                  <c:v>-1.2874293680573068</c:v>
                </c:pt>
                <c:pt idx="156">
                  <c:v>-3.475047858654918</c:v>
                </c:pt>
                <c:pt idx="157">
                  <c:v>-0.16266525220654438</c:v>
                </c:pt>
                <c:pt idx="158">
                  <c:v>-2.5161552431900276</c:v>
                </c:pt>
                <c:pt idx="159">
                  <c:v>-3.6676286658862836</c:v>
                </c:pt>
                <c:pt idx="160">
                  <c:v>-0.8648885885456821</c:v>
                </c:pt>
                <c:pt idx="161">
                  <c:v>0</c:v>
                </c:pt>
                <c:pt idx="162">
                  <c:v>-4.556818674102214</c:v>
                </c:pt>
                <c:pt idx="163">
                  <c:v>-0.08084978584076907</c:v>
                </c:pt>
                <c:pt idx="164">
                  <c:v>-0.9053762239081351</c:v>
                </c:pt>
                <c:pt idx="165">
                  <c:v>-0.05549650417157137</c:v>
                </c:pt>
                <c:pt idx="166">
                  <c:v>0</c:v>
                </c:pt>
                <c:pt idx="167">
                  <c:v>-0.5262617519395576</c:v>
                </c:pt>
                <c:pt idx="168">
                  <c:v>-0.0008719146386590992</c:v>
                </c:pt>
                <c:pt idx="169">
                  <c:v>-0.5884422929792787</c:v>
                </c:pt>
                <c:pt idx="170">
                  <c:v>-1.1889007816399442</c:v>
                </c:pt>
                <c:pt idx="171">
                  <c:v>0</c:v>
                </c:pt>
                <c:pt idx="172">
                  <c:v>-0.7420145219163388</c:v>
                </c:pt>
                <c:pt idx="173">
                  <c:v>-1.133380333340078</c:v>
                </c:pt>
                <c:pt idx="174">
                  <c:v>-5.412215599550976</c:v>
                </c:pt>
                <c:pt idx="175">
                  <c:v>-0.4654811658241087</c:v>
                </c:pt>
                <c:pt idx="176">
                  <c:v>-1.8764794947673238</c:v>
                </c:pt>
                <c:pt idx="177">
                  <c:v>-0.9896069543251613</c:v>
                </c:pt>
                <c:pt idx="178">
                  <c:v>-14.481297761925816</c:v>
                </c:pt>
                <c:pt idx="179">
                  <c:v>-2.8642371985559656</c:v>
                </c:pt>
                <c:pt idx="180">
                  <c:v>-1.4813008870801827</c:v>
                </c:pt>
                <c:pt idx="181">
                  <c:v>-0.6388712498831666</c:v>
                </c:pt>
                <c:pt idx="182">
                  <c:v>-2.269010136805335</c:v>
                </c:pt>
                <c:pt idx="183">
                  <c:v>-3.0490503123144705</c:v>
                </c:pt>
                <c:pt idx="184">
                  <c:v>-0.1076180299048719</c:v>
                </c:pt>
                <c:pt idx="185">
                  <c:v>-0.2850965164479149</c:v>
                </c:pt>
                <c:pt idx="186">
                  <c:v>-8.139128952706471</c:v>
                </c:pt>
                <c:pt idx="187">
                  <c:v>-0.08342465358901219</c:v>
                </c:pt>
                <c:pt idx="188">
                  <c:v>-0.07652652053911879</c:v>
                </c:pt>
                <c:pt idx="189">
                  <c:v>-0.25407097197238215</c:v>
                </c:pt>
                <c:pt idx="190">
                  <c:v>-0.34433987982096426</c:v>
                </c:pt>
                <c:pt idx="191">
                  <c:v>0</c:v>
                </c:pt>
                <c:pt idx="192">
                  <c:v>-0.4587065461921567</c:v>
                </c:pt>
                <c:pt idx="193">
                  <c:v>-0.2870718693233743</c:v>
                </c:pt>
                <c:pt idx="194">
                  <c:v>-0.0581615584617694</c:v>
                </c:pt>
                <c:pt idx="195">
                  <c:v>-1.2268725313201116</c:v>
                </c:pt>
                <c:pt idx="196">
                  <c:v>-0.17119829985676915</c:v>
                </c:pt>
                <c:pt idx="197">
                  <c:v>-1.4115126751672733</c:v>
                </c:pt>
                <c:pt idx="198">
                  <c:v>-0.5651252231438804</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4.690104560598998</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45.01390119575056</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14.852522643958055</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45.3583455532876</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64.02736227095275</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2.2692717182485476</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10.422207509397726</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132.22910698099102</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0.993037503999604</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6.7868567432052584</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245.98715448606922</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150.7121144414254</c:v>
                </c:pt>
              </c:numLit>
            </c:minus>
            <c:noEndCap val="1"/>
            <c:spPr>
              <a:ln w="38100">
                <a:solidFill>
                  <a:srgbClr val="800000"/>
                </a:solidFill>
              </a:ln>
            </c:spPr>
          </c:errBars>
          <c:xVal>
            <c:numRef>
              <c:f>Graph!$B$69</c:f>
              <c:numCache/>
            </c:numRef>
          </c:xVal>
          <c:yVal>
            <c:numRef>
              <c:f>Graph!$C$69</c:f>
              <c:numCache/>
            </c:numRef>
          </c:yVal>
          <c:smooth val="0"/>
        </c:ser>
        <c:axId val="46323123"/>
        <c:axId val="14254924"/>
      </c:scatterChart>
      <c:valAx>
        <c:axId val="46323123"/>
        <c:scaling>
          <c:orientation val="minMax"/>
          <c:max val="1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14254924"/>
        <c:crossesAt val="7000"/>
        <c:crossBetween val="midCat"/>
        <c:dispUnits/>
        <c:majorUnit val="100"/>
        <c:minorUnit val="2"/>
      </c:valAx>
      <c:valAx>
        <c:axId val="14254924"/>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46323123"/>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28125" style="0" customWidth="1"/>
    <col min="6" max="6" width="28.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50</v>
      </c>
      <c r="J3" t="s">
        <v>697</v>
      </c>
    </row>
    <row r="4" spans="1:7" ht="12.75" customHeight="1">
      <c r="A4" s="45">
        <v>0</v>
      </c>
      <c r="B4" s="44" t="s">
        <v>429</v>
      </c>
      <c r="C4" s="45"/>
      <c r="D4" s="47" t="s">
        <v>444</v>
      </c>
      <c r="E4" s="44">
        <v>260210.95716033806</v>
      </c>
      <c r="F4" s="44">
        <v>41.68711264984589</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19668.94114136715</v>
      </c>
      <c r="F7" s="20">
        <v>198.67617314512273</v>
      </c>
      <c r="G7" s="20">
        <v>99</v>
      </c>
    </row>
    <row r="8" spans="1:7" ht="12.75" customHeight="1">
      <c r="A8" s="14" t="s">
        <v>446</v>
      </c>
      <c r="B8" s="33" t="s">
        <v>395</v>
      </c>
      <c r="C8" s="14">
        <v>2</v>
      </c>
      <c r="D8" s="14" t="s">
        <v>442</v>
      </c>
      <c r="E8" s="21">
        <v>46501.67209532039</v>
      </c>
      <c r="F8" s="21">
        <v>160.35059343213928</v>
      </c>
      <c r="G8" s="21">
        <v>290</v>
      </c>
    </row>
    <row r="9" spans="1:7" ht="12.75" customHeight="1">
      <c r="A9" s="15" t="s">
        <v>447</v>
      </c>
      <c r="B9" s="34" t="s">
        <v>117</v>
      </c>
      <c r="C9" s="15">
        <v>3</v>
      </c>
      <c r="D9" s="15" t="s">
        <v>441</v>
      </c>
      <c r="E9" s="22">
        <v>42416.807540856746</v>
      </c>
      <c r="F9" s="22">
        <v>95.7490012208956</v>
      </c>
      <c r="G9" s="22">
        <v>443</v>
      </c>
    </row>
    <row r="10" spans="1:7" ht="12.75" customHeight="1">
      <c r="A10" s="16" t="s">
        <v>448</v>
      </c>
      <c r="B10" s="35" t="s">
        <v>396</v>
      </c>
      <c r="C10" s="16">
        <v>4</v>
      </c>
      <c r="D10" s="16" t="s">
        <v>440</v>
      </c>
      <c r="E10" s="23">
        <v>62041.98915770426</v>
      </c>
      <c r="F10" s="23">
        <v>44.6666588608382</v>
      </c>
      <c r="G10" s="23">
        <v>1389</v>
      </c>
    </row>
    <row r="11" spans="1:7" ht="12.75" customHeight="1">
      <c r="A11" s="7" t="s">
        <v>449</v>
      </c>
      <c r="B11" s="36" t="s">
        <v>397</v>
      </c>
      <c r="C11" s="7">
        <v>5</v>
      </c>
      <c r="D11" s="7" t="s">
        <v>439</v>
      </c>
      <c r="E11" s="24">
        <v>20190.885434042113</v>
      </c>
      <c r="F11" s="24">
        <v>35.61002722053283</v>
      </c>
      <c r="G11" s="24">
        <v>567</v>
      </c>
    </row>
    <row r="12" spans="1:7" ht="12.75" customHeight="1">
      <c r="A12" s="10" t="s">
        <v>455</v>
      </c>
      <c r="B12" s="37" t="s">
        <v>398</v>
      </c>
      <c r="C12" s="10">
        <v>6</v>
      </c>
      <c r="D12" s="10" t="s">
        <v>438</v>
      </c>
      <c r="E12" s="25">
        <v>15619.331357106616</v>
      </c>
      <c r="F12" s="25">
        <v>37.01263354764601</v>
      </c>
      <c r="G12" s="25">
        <v>422</v>
      </c>
    </row>
    <row r="13" spans="1:7" ht="12.75" customHeight="1">
      <c r="A13" s="11" t="s">
        <v>450</v>
      </c>
      <c r="B13" s="38" t="s">
        <v>399</v>
      </c>
      <c r="C13" s="11">
        <v>7</v>
      </c>
      <c r="D13" s="11" t="s">
        <v>437</v>
      </c>
      <c r="E13" s="26">
        <v>6593.597934163967</v>
      </c>
      <c r="F13" s="26">
        <v>4.7265935011928075</v>
      </c>
      <c r="G13" s="26">
        <v>1395</v>
      </c>
    </row>
    <row r="14" spans="1:7" ht="12.75" customHeight="1">
      <c r="A14" s="13" t="s">
        <v>451</v>
      </c>
      <c r="B14" s="39" t="s">
        <v>70</v>
      </c>
      <c r="C14" s="13">
        <v>8</v>
      </c>
      <c r="D14" s="13" t="s">
        <v>436</v>
      </c>
      <c r="E14" s="27">
        <v>28325.136845720852</v>
      </c>
      <c r="F14" s="27">
        <v>65.56744640213161</v>
      </c>
      <c r="G14" s="27">
        <v>432</v>
      </c>
    </row>
    <row r="15" spans="1:140" ht="12.75" customHeight="1">
      <c r="A15" s="12" t="s">
        <v>452</v>
      </c>
      <c r="B15" s="40" t="s">
        <v>114</v>
      </c>
      <c r="C15" s="12">
        <v>9</v>
      </c>
      <c r="D15" s="12" t="s">
        <v>435</v>
      </c>
      <c r="E15" s="28">
        <v>847.2679594457825</v>
      </c>
      <c r="F15" s="28">
        <v>3.233847173457185</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13868.65410428283</v>
      </c>
      <c r="F16" s="29">
        <v>32.632127304194896</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2807.8421328791665</v>
      </c>
      <c r="F17" s="30">
        <v>7.162862583875425</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1328.8314574482101</v>
      </c>
      <c r="F18" s="31">
        <v>10.381495761314142</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0</v>
      </c>
      <c r="F21" s="30">
        <v>0</v>
      </c>
      <c r="G21" s="30">
        <v>4.5</v>
      </c>
      <c r="H21" s="55">
        <v>0</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67.83196525760148</v>
      </c>
      <c r="F22" s="30">
        <v>7.621569130067582</v>
      </c>
      <c r="G22" s="30">
        <v>8.9</v>
      </c>
      <c r="H22" s="55">
        <v>0.06783196525760148</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70.89278222018466</v>
      </c>
      <c r="F23" s="24">
        <v>3.635527293342803</v>
      </c>
      <c r="G23" s="24">
        <v>19.5</v>
      </c>
      <c r="H23" s="55">
        <v>0.07089278222018465</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189.61415679092528</v>
      </c>
      <c r="F24" s="29">
        <v>6.057960280860232</v>
      </c>
      <c r="G24" s="29">
        <v>31.3</v>
      </c>
      <c r="H24" s="55">
        <v>0.18961415679092528</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79.07927737059094</v>
      </c>
      <c r="F25" s="30">
        <v>4.911756358421798</v>
      </c>
      <c r="G25" s="30">
        <v>16.1</v>
      </c>
      <c r="H25" s="55">
        <v>0.07907927737059095</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59.62637155575239</v>
      </c>
      <c r="F26" s="30">
        <v>5.78896811220897</v>
      </c>
      <c r="G26" s="30">
        <v>10.3</v>
      </c>
      <c r="H26" s="55">
        <v>0.05962637155575239</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1.163841257356447</v>
      </c>
      <c r="F27" s="30">
        <v>3.879470857854823</v>
      </c>
      <c r="G27" s="30">
        <v>0.3</v>
      </c>
      <c r="H27" s="55">
        <v>0.001163841257356447</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4322.084089391794</v>
      </c>
      <c r="F28" s="29">
        <v>14.852522643958055</v>
      </c>
      <c r="G28" s="29">
        <v>291</v>
      </c>
      <c r="H28" s="55">
        <v>4.322084089391794</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1328.8314574482101</v>
      </c>
      <c r="F29" s="31">
        <v>10.422207509397726</v>
      </c>
      <c r="G29" s="31">
        <v>127.5</v>
      </c>
      <c r="H29" s="55">
        <v>1.32883145744821</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7.6082529584437095</v>
      </c>
      <c r="F30" s="30">
        <v>1.9508340919086435</v>
      </c>
      <c r="G30" s="30">
        <v>3.9</v>
      </c>
      <c r="H30" s="55">
        <v>0.007608252958443709</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17.572492081048566</v>
      </c>
      <c r="F31" s="30">
        <v>2.440623900145634</v>
      </c>
      <c r="G31" s="30">
        <v>7.2</v>
      </c>
      <c r="H31" s="55">
        <v>0.017572492081048566</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59.950501083836315</v>
      </c>
      <c r="F32" s="30">
        <v>1.0143908812831863</v>
      </c>
      <c r="G32" s="30">
        <v>59.1</v>
      </c>
      <c r="H32" s="55">
        <v>0.059950501083836316</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2.9431427059148803</v>
      </c>
      <c r="F33" s="30">
        <v>0.5659889819067078</v>
      </c>
      <c r="G33" s="30">
        <v>5.2</v>
      </c>
      <c r="H33" s="55">
        <v>0.00294314270591488</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0</v>
      </c>
      <c r="F34" s="30">
        <v>0</v>
      </c>
      <c r="G34" s="30">
        <v>8.1</v>
      </c>
      <c r="H34" s="55">
        <v>0</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1.086454867446603</v>
      </c>
      <c r="F35" s="30">
        <v>2.7161371686165072</v>
      </c>
      <c r="G35" s="30">
        <v>0.4</v>
      </c>
      <c r="H35" s="55">
        <v>0.001086454867446603</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2033.015713038303</v>
      </c>
      <c r="F36" s="30">
        <v>33.99691827823249</v>
      </c>
      <c r="G36" s="30">
        <v>59.8</v>
      </c>
      <c r="H36" s="55">
        <v>2.033015713038303</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37.92674235258196</v>
      </c>
      <c r="F37" s="30">
        <v>7.023470806033696</v>
      </c>
      <c r="G37" s="30">
        <v>5.4</v>
      </c>
      <c r="H37" s="55">
        <v>0.03792674235258196</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6.758952060221354</v>
      </c>
      <c r="F38" s="24">
        <v>1.7786715947950933</v>
      </c>
      <c r="G38" s="24">
        <v>3.8</v>
      </c>
      <c r="H38" s="55">
        <v>0.006758952060221354</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81.82629032956737</v>
      </c>
      <c r="F39" s="30">
        <v>0.993037503999604</v>
      </c>
      <c r="G39" s="30">
        <v>82.4</v>
      </c>
      <c r="H39" s="55">
        <v>0.08182629032956737</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134.19656634366675</v>
      </c>
      <c r="F40" s="30">
        <v>3.2730869839918717</v>
      </c>
      <c r="G40" s="30">
        <v>41</v>
      </c>
      <c r="H40" s="55">
        <v>0.13419656634366675</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159.3689361853145</v>
      </c>
      <c r="F41" s="30">
        <v>2.7716336727880786</v>
      </c>
      <c r="G41" s="30">
        <v>57.5</v>
      </c>
      <c r="H41" s="55">
        <v>0.1593689361853145</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10.66837072906407</v>
      </c>
      <c r="F42" s="25">
        <v>1.6933921792165192</v>
      </c>
      <c r="G42" s="25">
        <v>6.3</v>
      </c>
      <c r="H42" s="55">
        <v>0.010668370729064071</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33.08615450834965</v>
      </c>
      <c r="F43" s="26">
        <v>4.7265935011928075</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0</v>
      </c>
      <c r="F44" s="30">
        <v>0</v>
      </c>
      <c r="G44" s="30">
        <v>11</v>
      </c>
      <c r="H44" s="55">
        <v>0</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1.205701851158172</v>
      </c>
      <c r="F45" s="24">
        <v>0.2870718693233743</v>
      </c>
      <c r="G45" s="24">
        <v>4.2</v>
      </c>
      <c r="H45" s="55">
        <v>0.0012057018511581722</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64.2073166484054</v>
      </c>
      <c r="F46" s="30">
        <v>6.42073166484054</v>
      </c>
      <c r="G46" s="30">
        <v>10</v>
      </c>
      <c r="H46" s="55">
        <v>0.0642073166484054</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3.9763491670241886</v>
      </c>
      <c r="F47" s="28">
        <v>1.9881745835120943</v>
      </c>
      <c r="G47" s="28">
        <v>2</v>
      </c>
      <c r="H47" s="55">
        <v>0.003976349167024188</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256.2482822656699</v>
      </c>
      <c r="F48" s="26">
        <v>5.406081904339028</v>
      </c>
      <c r="G48" s="26">
        <v>47.4</v>
      </c>
      <c r="H48" s="55">
        <v>0.2562482822656699</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4.279224105293633</v>
      </c>
      <c r="F49" s="27">
        <v>14.264080350978777</v>
      </c>
      <c r="G49" s="27">
        <v>0.3</v>
      </c>
      <c r="H49" s="55">
        <v>0.004279224105293633</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0</v>
      </c>
      <c r="F50" s="28">
        <v>0</v>
      </c>
      <c r="G50" s="28">
        <v>0.8</v>
      </c>
      <c r="H50" s="55">
        <v>0</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0</v>
      </c>
      <c r="F51" s="30">
        <v>0</v>
      </c>
      <c r="G51" s="30">
        <v>0.4</v>
      </c>
      <c r="H51" s="55">
        <v>0</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3.031520571088916</v>
      </c>
      <c r="F52" s="28">
        <v>0.29720789912636436</v>
      </c>
      <c r="G52" s="28">
        <v>10.2</v>
      </c>
      <c r="H52" s="55">
        <v>0.003031520571088916</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0</v>
      </c>
      <c r="F53" s="24">
        <v>0</v>
      </c>
      <c r="G53" s="24">
        <v>0.3</v>
      </c>
      <c r="H53" s="55">
        <v>0</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1364.8066922533935</v>
      </c>
      <c r="F54" s="27">
        <v>35.915965585615616</v>
      </c>
      <c r="G54" s="27">
        <v>38</v>
      </c>
      <c r="H54" s="55">
        <v>1.3648066922533935</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0.8221037686502106</v>
      </c>
      <c r="F55" s="21">
        <v>8.221037686502106</v>
      </c>
      <c r="G55" s="21">
        <v>0.1</v>
      </c>
      <c r="H55" s="55">
        <v>0.0008221037686502107</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2.9036443443939457</v>
      </c>
      <c r="F56" s="28">
        <v>2.2335725726107274</v>
      </c>
      <c r="G56" s="28">
        <v>1.3</v>
      </c>
      <c r="H56" s="55">
        <v>0.0029036443443939456</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65.40908464795268</v>
      </c>
      <c r="F57" s="28">
        <v>1.6945358717086187</v>
      </c>
      <c r="G57" s="28">
        <v>38.6</v>
      </c>
      <c r="H57" s="55">
        <v>0.06540908464795268</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6.683517782558022</v>
      </c>
      <c r="F58" s="28">
        <v>0.6751028063189921</v>
      </c>
      <c r="G58" s="28">
        <v>9.9</v>
      </c>
      <c r="H58" s="55">
        <v>0.006683517782558022</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2.7393704739370475</v>
      </c>
      <c r="F59" s="27">
        <v>65.22310652231064</v>
      </c>
      <c r="G59" s="27">
        <v>0.042</v>
      </c>
      <c r="H59" s="55">
        <v>0.0027393704739370477</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0.5541467570052859</v>
      </c>
      <c r="F60" s="25">
        <v>0.7916382242932657</v>
      </c>
      <c r="G60" s="25">
        <v>0.7</v>
      </c>
      <c r="H60" s="55">
        <v>0.000554146757005286</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4.902983607948323</v>
      </c>
      <c r="F61" s="28">
        <v>1.4008524594138065</v>
      </c>
      <c r="G61" s="28">
        <v>3.5</v>
      </c>
      <c r="H61" s="55">
        <v>0.004902983607948322</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2.7411228446910463</v>
      </c>
      <c r="F62" s="28">
        <v>0.507615341609453</v>
      </c>
      <c r="G62" s="28">
        <v>5.4</v>
      </c>
      <c r="H62" s="55">
        <v>0.002741122844691046</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538.7694006444518</v>
      </c>
      <c r="F63" s="27">
        <v>34.536500041311015</v>
      </c>
      <c r="G63" s="27">
        <v>15.6</v>
      </c>
      <c r="H63" s="55">
        <v>0.5387694006444518</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0</v>
      </c>
      <c r="F64" s="25">
        <v>0</v>
      </c>
      <c r="G64" s="25">
        <v>2.4</v>
      </c>
      <c r="H64" s="55">
        <v>0</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22.606195555887705</v>
      </c>
      <c r="F65" s="27">
        <v>5.513706233143343</v>
      </c>
      <c r="G65" s="27">
        <v>4.1</v>
      </c>
      <c r="H65" s="55">
        <v>0.022606195555887706</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62.07520428060317</v>
      </c>
      <c r="F66" s="27">
        <v>18.257413023706814</v>
      </c>
      <c r="G66" s="27">
        <v>3.4</v>
      </c>
      <c r="H66" s="55">
        <v>0.06207520428060317</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0</v>
      </c>
      <c r="F67" s="25">
        <v>0</v>
      </c>
      <c r="G67" s="25">
        <v>0.6</v>
      </c>
      <c r="H67" s="55">
        <v>0</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0</v>
      </c>
      <c r="F68" s="28">
        <v>0</v>
      </c>
      <c r="G68" s="28">
        <v>4.4</v>
      </c>
      <c r="H68" s="55">
        <v>0</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22.113492834174778</v>
      </c>
      <c r="F69" s="25">
        <v>7.625342356611993</v>
      </c>
      <c r="G69" s="25">
        <v>2.9</v>
      </c>
      <c r="H69" s="55">
        <v>0.02211349283417478</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2.8590283195347217</v>
      </c>
      <c r="F70" s="28">
        <v>1.243055791102053</v>
      </c>
      <c r="G70" s="28">
        <v>2.3</v>
      </c>
      <c r="H70" s="55">
        <v>0.0028590283195347216</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0.6863269567907601</v>
      </c>
      <c r="F71" s="29">
        <v>2.287756522635867</v>
      </c>
      <c r="G71" s="29">
        <v>0.3</v>
      </c>
      <c r="H71" s="55">
        <v>0.00068632695679076</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33.019746794561826</v>
      </c>
      <c r="F72" s="27">
        <v>2.9221014862444092</v>
      </c>
      <c r="G72" s="27">
        <v>11.3</v>
      </c>
      <c r="H72" s="55">
        <v>0.03301974679456183</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9354.63792477811</v>
      </c>
      <c r="F73" s="29">
        <v>91.71213651743244</v>
      </c>
      <c r="G73" s="29">
        <v>102</v>
      </c>
      <c r="H73" s="55">
        <v>9.35463792477811</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25.72831971013868</v>
      </c>
      <c r="F74" s="27">
        <v>19.791015161645138</v>
      </c>
      <c r="G74" s="27">
        <v>1.3</v>
      </c>
      <c r="H74" s="55">
        <v>0.02572831971013868</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2.1014103887168902</v>
      </c>
      <c r="F75" s="27">
        <v>21.0141038871689</v>
      </c>
      <c r="G75" s="27">
        <v>0.1</v>
      </c>
      <c r="H75" s="55">
        <v>0.0021014103887168904</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8.005811487732323</v>
      </c>
      <c r="F76" s="28">
        <v>1.0007264359665404</v>
      </c>
      <c r="G76" s="28">
        <v>8</v>
      </c>
      <c r="H76" s="55">
        <v>0.008005811487732323</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327.0020545996157</v>
      </c>
      <c r="F77" s="25">
        <v>2.2692717182485476</v>
      </c>
      <c r="G77" s="25">
        <v>144.1</v>
      </c>
      <c r="H77" s="55">
        <v>0.3270020545996157</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18.529924187185916</v>
      </c>
      <c r="F78" s="22">
        <v>3.4314674420714657</v>
      </c>
      <c r="G78" s="22">
        <v>5.4</v>
      </c>
      <c r="H78" s="55">
        <v>0.018529924187185916</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117.15423668627695</v>
      </c>
      <c r="F79" s="24">
        <v>4.881426528594873</v>
      </c>
      <c r="G79" s="24">
        <v>24</v>
      </c>
      <c r="H79" s="55">
        <v>0.11715423668627695</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1.2794165094201273</v>
      </c>
      <c r="F80" s="28">
        <v>0.6397082547100637</v>
      </c>
      <c r="G80" s="28">
        <v>2</v>
      </c>
      <c r="H80" s="55">
        <v>0.0012794165094201272</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135.83625453440365</v>
      </c>
      <c r="F81" s="27">
        <v>43.81814662400117</v>
      </c>
      <c r="G81" s="27">
        <v>3.1</v>
      </c>
      <c r="H81" s="55">
        <v>0.13583625453440365</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12.909911284854985</v>
      </c>
      <c r="F82" s="28">
        <v>1.304031442914645</v>
      </c>
      <c r="G82" s="28">
        <v>9.9</v>
      </c>
      <c r="H82" s="55">
        <v>0.012909911284854985</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2.387834108572487</v>
      </c>
      <c r="F83" s="24">
        <v>23.878341085724866</v>
      </c>
      <c r="G83" s="24">
        <v>0.1</v>
      </c>
      <c r="H83" s="55">
        <v>0.0023878341085724866</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5.93910593464156</v>
      </c>
      <c r="F84" s="21">
        <v>4.9492549455346335</v>
      </c>
      <c r="G84" s="21">
        <v>1.2</v>
      </c>
      <c r="H84" s="55">
        <v>0.00593910593464156</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21.02950006526563</v>
      </c>
      <c r="F85" s="28">
        <v>6.783709698472784</v>
      </c>
      <c r="G85" s="28">
        <v>3.1</v>
      </c>
      <c r="H85" s="55">
        <v>0.02102950006526563</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11.913044173720673</v>
      </c>
      <c r="F86" s="28">
        <v>2.9056205301757743</v>
      </c>
      <c r="G86" s="28">
        <v>4.1</v>
      </c>
      <c r="H86" s="55">
        <v>0.011913044173720673</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8.195136854091738</v>
      </c>
      <c r="F87" s="27">
        <v>20.487842135229343</v>
      </c>
      <c r="G87" s="27">
        <v>0.4</v>
      </c>
      <c r="H87" s="55">
        <v>0.008195136854091737</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846.7754583629157</v>
      </c>
      <c r="F88" s="27">
        <v>33.60220072868713</v>
      </c>
      <c r="G88" s="27">
        <v>25.2</v>
      </c>
      <c r="H88" s="55">
        <v>0.8467754583629158</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62.866490466284816</v>
      </c>
      <c r="F89" s="28">
        <v>2.806539752959144</v>
      </c>
      <c r="G89" s="28">
        <v>22.4</v>
      </c>
      <c r="H89" s="55">
        <v>0.06286649046628481</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144.88497050098334</v>
      </c>
      <c r="F90" s="28">
        <v>2.9628828323309477</v>
      </c>
      <c r="G90" s="28">
        <v>48.9</v>
      </c>
      <c r="H90" s="55">
        <v>0.14488497050098334</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5.721669335387234</v>
      </c>
      <c r="F91" s="27">
        <v>57.21669335387234</v>
      </c>
      <c r="G91" s="27">
        <v>0.1</v>
      </c>
      <c r="H91" s="55">
        <v>0.005721669335387234</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11288.02396836897</v>
      </c>
      <c r="F92" s="27">
        <v>64.02736227095275</v>
      </c>
      <c r="G92" s="27">
        <v>176.3</v>
      </c>
      <c r="H92" s="55">
        <v>11.28802396836897</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2440.3702646874553</v>
      </c>
      <c r="F93" s="27">
        <v>56.10046585488403</v>
      </c>
      <c r="G93" s="27">
        <v>43.5</v>
      </c>
      <c r="H93" s="55">
        <v>2.440370264687455</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1.8737225850219232</v>
      </c>
      <c r="F94" s="25">
        <v>0.6691866375078298</v>
      </c>
      <c r="G94" s="25">
        <v>2.8</v>
      </c>
      <c r="H94" s="55">
        <v>0.0018737225850219232</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9.839134183418796</v>
      </c>
      <c r="F95" s="24">
        <v>49.19567091709398</v>
      </c>
      <c r="G95" s="24">
        <v>0.2</v>
      </c>
      <c r="H95" s="55">
        <v>0.009839134183418797</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518.042385560514</v>
      </c>
      <c r="F96" s="24">
        <v>8.328655716406978</v>
      </c>
      <c r="G96" s="24">
        <v>62.2</v>
      </c>
      <c r="H96" s="55">
        <v>0.5180423855605141</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8.846957261912</v>
      </c>
      <c r="F97" s="25">
        <v>0.3764662664643404</v>
      </c>
      <c r="G97" s="25">
        <v>23.5</v>
      </c>
      <c r="H97" s="55">
        <v>0.008846957261912</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87.4816306951956</v>
      </c>
      <c r="F98" s="25">
        <v>5.643976173883588</v>
      </c>
      <c r="G98" s="25">
        <v>15.5</v>
      </c>
      <c r="H98" s="55">
        <v>0.0874816306951956</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187.2847382595407</v>
      </c>
      <c r="F99" s="27">
        <v>72.03259163828488</v>
      </c>
      <c r="G99" s="27">
        <v>2.6</v>
      </c>
      <c r="H99" s="55">
        <v>0.1872847382595407</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7.608297586415578</v>
      </c>
      <c r="F100" s="25">
        <v>2.1134159962265495</v>
      </c>
      <c r="G100" s="25">
        <v>3.6</v>
      </c>
      <c r="H100" s="55">
        <v>0.0076082975864155775</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14.802868634870265</v>
      </c>
      <c r="F101" s="24">
        <v>18.50358579358783</v>
      </c>
      <c r="G101" s="24">
        <v>0.8</v>
      </c>
      <c r="H101" s="55">
        <v>0.014802868634870264</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9.91143041763579</v>
      </c>
      <c r="F102" s="25">
        <v>3.1972356185921904</v>
      </c>
      <c r="G102" s="25">
        <v>3.1</v>
      </c>
      <c r="H102" s="55">
        <v>0.00991143041763579</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2702.0536386824015</v>
      </c>
      <c r="F103" s="24">
        <v>34.37727275677356</v>
      </c>
      <c r="G103" s="24">
        <v>78.6</v>
      </c>
      <c r="H103" s="55">
        <v>2.7020536386824014</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7.249031280651834</v>
      </c>
      <c r="F104" s="23">
        <v>24.16343760217278</v>
      </c>
      <c r="G104" s="23">
        <v>0.3</v>
      </c>
      <c r="H104" s="55">
        <v>0.007249031280651834</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2978.1916254867524</v>
      </c>
      <c r="F105" s="27">
        <v>111.12655318980418</v>
      </c>
      <c r="G105" s="27">
        <v>26.8</v>
      </c>
      <c r="H105" s="55">
        <v>2.9781916254867524</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41.45021831037035</v>
      </c>
      <c r="F106" s="25">
        <v>8.635462147993824</v>
      </c>
      <c r="G106" s="25">
        <v>4.8</v>
      </c>
      <c r="H106" s="55">
        <v>0.04145021831037035</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6.0978311958638285</v>
      </c>
      <c r="F107" s="27">
        <v>60.97831195863828</v>
      </c>
      <c r="G107" s="27">
        <v>0.1</v>
      </c>
      <c r="H107" s="55">
        <v>0.006097831195863828</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477.1160290473296</v>
      </c>
      <c r="F108" s="28">
        <v>6.7868567432052584</v>
      </c>
      <c r="G108" s="28">
        <v>70.3</v>
      </c>
      <c r="H108" s="55">
        <v>0.47711602904732964</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190.94624441559475</v>
      </c>
      <c r="F109" s="27">
        <v>33.49934112554294</v>
      </c>
      <c r="G109" s="27">
        <v>5.7</v>
      </c>
      <c r="H109" s="55">
        <v>0.19094624441559474</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5.057808425448993</v>
      </c>
      <c r="F110" s="25">
        <v>0.9543034764998101</v>
      </c>
      <c r="G110" s="25">
        <v>5.3</v>
      </c>
      <c r="H110" s="55">
        <v>0.005057808425448993</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10.695953896845</v>
      </c>
      <c r="F111" s="25">
        <v>1.2886691441981926</v>
      </c>
      <c r="G111" s="25">
        <v>8.3</v>
      </c>
      <c r="H111" s="55">
        <v>0.010695953896844999</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21.78338459109382</v>
      </c>
      <c r="F112" s="22">
        <v>2.245709751659157</v>
      </c>
      <c r="G112" s="22">
        <v>9.7</v>
      </c>
      <c r="H112" s="55">
        <v>0.021783384591093823</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7.804641685717125</v>
      </c>
      <c r="F113" s="27">
        <v>78.04641685717125</v>
      </c>
      <c r="G113" s="27">
        <v>0.1</v>
      </c>
      <c r="H113" s="55">
        <v>0.007804641685717125</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6073.216395519643</v>
      </c>
      <c r="F114" s="26">
        <v>4.690104560598998</v>
      </c>
      <c r="G114" s="26">
        <v>1294.9</v>
      </c>
      <c r="H114" s="55">
        <v>6.073216395519643</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1.2782779463898595</v>
      </c>
      <c r="F115" s="27">
        <v>12.782779463898594</v>
      </c>
      <c r="G115" s="27">
        <v>0.1</v>
      </c>
      <c r="H115" s="55">
        <v>0.0012782779463898595</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109.78761206556003</v>
      </c>
      <c r="F116" s="23">
        <v>5.808868363257145</v>
      </c>
      <c r="G116" s="23">
        <v>18.9</v>
      </c>
      <c r="H116" s="55">
        <v>0.10978761206556002</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0</v>
      </c>
      <c r="F117" s="25">
        <v>0</v>
      </c>
      <c r="G117" s="25">
        <v>5.2</v>
      </c>
      <c r="H117" s="55">
        <v>0</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652.1247176155001</v>
      </c>
      <c r="F118" s="27">
        <v>75.82845553668606</v>
      </c>
      <c r="G118" s="27">
        <v>8.6</v>
      </c>
      <c r="H118" s="55">
        <v>0.6521247176155002</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40.10602398104493</v>
      </c>
      <c r="F119" s="27">
        <v>133.6867466034831</v>
      </c>
      <c r="G119" s="27">
        <v>0.3</v>
      </c>
      <c r="H119" s="55">
        <v>0.04010602398104493</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761.4170046806743</v>
      </c>
      <c r="F120" s="27">
        <v>59.48570349067767</v>
      </c>
      <c r="G120" s="27">
        <v>12.8</v>
      </c>
      <c r="H120" s="55">
        <v>0.7614170046806743</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2239.5501026069915</v>
      </c>
      <c r="F121" s="25">
        <v>32.88619827616728</v>
      </c>
      <c r="G121" s="25">
        <v>68.1</v>
      </c>
      <c r="H121" s="55">
        <v>2.2395501026069913</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125.84295406199644</v>
      </c>
      <c r="F122" s="25">
        <v>37.01263354764601</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417.0985432295372</v>
      </c>
      <c r="F123" s="27">
        <v>65.17164737961518</v>
      </c>
      <c r="G123" s="27">
        <v>6.4</v>
      </c>
      <c r="H123" s="55">
        <v>0.4170985432295372</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86.12120426491941</v>
      </c>
      <c r="F124" s="27">
        <v>107.65150533114927</v>
      </c>
      <c r="G124" s="27">
        <v>0.8</v>
      </c>
      <c r="H124" s="55">
        <v>0.08612120426491941</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12.64840896775643</v>
      </c>
      <c r="F125" s="22">
        <v>25.29681793551286</v>
      </c>
      <c r="G125" s="22">
        <v>0.5</v>
      </c>
      <c r="H125" s="55">
        <v>0.012648408967756429</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90.54228747810127</v>
      </c>
      <c r="F126" s="25">
        <v>5.203579740120763</v>
      </c>
      <c r="G126" s="25">
        <v>17.4</v>
      </c>
      <c r="H126" s="55">
        <v>0.09054228747810127</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118.77217426011886</v>
      </c>
      <c r="F127" s="25">
        <v>4.621485379771162</v>
      </c>
      <c r="G127" s="25">
        <v>25.7</v>
      </c>
      <c r="H127" s="55">
        <v>0.11877217426011887</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523.7803320288263</v>
      </c>
      <c r="F128" s="22">
        <v>16.7341959114641</v>
      </c>
      <c r="G128" s="22">
        <v>31.3</v>
      </c>
      <c r="H128" s="55">
        <v>0.5237803320288262</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57.039772715464125</v>
      </c>
      <c r="F129" s="20">
        <v>114.07954543092825</v>
      </c>
      <c r="G129" s="20">
        <v>0.5</v>
      </c>
      <c r="H129" s="55">
        <v>0.05703977271546412</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11.672005030100083</v>
      </c>
      <c r="F130" s="25">
        <v>2.288628437274526</v>
      </c>
      <c r="G130" s="25">
        <v>5.1</v>
      </c>
      <c r="H130" s="55">
        <v>0.011672005030100083</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9847.296819618738</v>
      </c>
      <c r="F131" s="24">
        <v>45.3583455532876</v>
      </c>
      <c r="G131" s="24">
        <v>217.1</v>
      </c>
      <c r="H131" s="55">
        <v>9.847296819618737</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89.8156721481458</v>
      </c>
      <c r="F132" s="24">
        <v>1.1185015211475193</v>
      </c>
      <c r="G132" s="24">
        <v>80.3</v>
      </c>
      <c r="H132" s="55">
        <v>0.0898156721481458</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6.7999309664278575</v>
      </c>
      <c r="F133" s="28">
        <v>1.5813792945181064</v>
      </c>
      <c r="G133" s="28">
        <v>4.3</v>
      </c>
      <c r="H133" s="55">
        <v>0.006799930966427858</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1613.580834416801</v>
      </c>
      <c r="F134" s="27">
        <v>187.62567842055827</v>
      </c>
      <c r="G134" s="27">
        <v>8.6</v>
      </c>
      <c r="H134" s="55">
        <v>1.613580834416801</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1147.3449658847153</v>
      </c>
      <c r="F135" s="27">
        <v>168.7272008653993</v>
      </c>
      <c r="G135" s="27">
        <v>6.8</v>
      </c>
      <c r="H135" s="55">
        <v>1.1473449658847152</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224.14850571128005</v>
      </c>
      <c r="F136" s="25">
        <v>36.15298479214194</v>
      </c>
      <c r="G136" s="25">
        <v>6.2</v>
      </c>
      <c r="H136" s="55">
        <v>0.22414850571128006</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0</v>
      </c>
      <c r="F137" s="26">
        <v>0</v>
      </c>
      <c r="G137" s="26">
        <v>2.6</v>
      </c>
      <c r="H137" s="55">
        <v>0</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567.2079710667858</v>
      </c>
      <c r="F138" s="27">
        <v>107.02037189939355</v>
      </c>
      <c r="G138" s="27">
        <v>5.3</v>
      </c>
      <c r="H138" s="55">
        <v>0.5672079710667858</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3761.784750796428</v>
      </c>
      <c r="F139" s="21">
        <v>83.9684096159917</v>
      </c>
      <c r="G139" s="21">
        <v>44.8</v>
      </c>
      <c r="H139" s="55">
        <v>3.761784750796428</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457.12755297634675</v>
      </c>
      <c r="F140" s="22">
        <v>6.484078765621939</v>
      </c>
      <c r="G140" s="22">
        <v>70.5</v>
      </c>
      <c r="H140" s="55">
        <v>0.4571275529763468</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1229.1800919594473</v>
      </c>
      <c r="F141" s="27">
        <v>102.43167432995394</v>
      </c>
      <c r="G141" s="27">
        <v>12</v>
      </c>
      <c r="H141" s="55">
        <v>1.2291800919594473</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94.32746093361203</v>
      </c>
      <c r="F142" s="20">
        <v>72.55958533354772</v>
      </c>
      <c r="G142" s="20">
        <v>1.3</v>
      </c>
      <c r="H142" s="55">
        <v>0.09432746093361204</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7.83294183730787</v>
      </c>
      <c r="F143" s="20">
        <v>39.16470918653935</v>
      </c>
      <c r="G143" s="20">
        <v>0.2</v>
      </c>
      <c r="H143" s="55">
        <v>0.00783294183730787</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45.40338014676215</v>
      </c>
      <c r="F144" s="24">
        <v>90.8067602935243</v>
      </c>
      <c r="G144" s="24">
        <v>0.5</v>
      </c>
      <c r="H144" s="55">
        <v>0.04540338014676215</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198.34461758243876</v>
      </c>
      <c r="F145" s="22">
        <v>6.589522178818563</v>
      </c>
      <c r="G145" s="22">
        <v>30.1</v>
      </c>
      <c r="H145" s="55">
        <v>0.19834461758243876</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84.53612242525357</v>
      </c>
      <c r="F146" s="21">
        <v>42.26806121262678</v>
      </c>
      <c r="G146" s="21">
        <v>2</v>
      </c>
      <c r="H146" s="55">
        <v>0.08453612242525356</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47242.089304940215</v>
      </c>
      <c r="F147" s="23">
        <v>45.01390119575056</v>
      </c>
      <c r="G147" s="23">
        <v>1049.5</v>
      </c>
      <c r="H147" s="55">
        <v>47.242089304940215</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30.696075506495625</v>
      </c>
      <c r="F148" s="21">
        <v>17.053375281386458</v>
      </c>
      <c r="G148" s="21">
        <v>1.8</v>
      </c>
      <c r="H148" s="55">
        <v>0.030696075506495623</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6.985271726258091</v>
      </c>
      <c r="F149" s="24">
        <v>34.926358631290455</v>
      </c>
      <c r="G149" s="24">
        <v>0.2</v>
      </c>
      <c r="H149" s="55">
        <v>0.006985271726258091</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1454.6184699986168</v>
      </c>
      <c r="F150" s="24">
        <v>105.40713550714614</v>
      </c>
      <c r="G150" s="24">
        <v>13.8</v>
      </c>
      <c r="H150" s="55">
        <v>1.4546184699986169</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1226.1279621478166</v>
      </c>
      <c r="F151" s="22">
        <v>59.81112010477154</v>
      </c>
      <c r="G151" s="22">
        <v>20.5</v>
      </c>
      <c r="H151" s="55">
        <v>1.2261279621478165</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3305.0487774622698</v>
      </c>
      <c r="F152" s="24">
        <v>67.58790955955563</v>
      </c>
      <c r="G152" s="24">
        <v>48.9</v>
      </c>
      <c r="H152" s="55">
        <v>3.30504877746227</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976.4550620399676</v>
      </c>
      <c r="F153" s="24">
        <v>174.36697536427994</v>
      </c>
      <c r="G153" s="24">
        <v>5.6</v>
      </c>
      <c r="H153" s="55">
        <v>0.9764550620399677</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109.38249001103569</v>
      </c>
      <c r="F154" s="23">
        <v>49.719313641379856</v>
      </c>
      <c r="G154" s="23">
        <v>2.2</v>
      </c>
      <c r="H154" s="55">
        <v>0.10938249001103569</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958.7698805777252</v>
      </c>
      <c r="F155" s="24">
        <v>174.32179646867732</v>
      </c>
      <c r="G155" s="24">
        <v>5.5</v>
      </c>
      <c r="H155" s="55">
        <v>0.9587698805777252</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48.6615054765664</v>
      </c>
      <c r="F156" s="21">
        <v>69.51643639509486</v>
      </c>
      <c r="G156" s="21">
        <v>0.7</v>
      </c>
      <c r="H156" s="55">
        <v>0.0486615054765664</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291.4495561962781</v>
      </c>
      <c r="F157" s="21">
        <v>264.95414199661644</v>
      </c>
      <c r="G157" s="21">
        <v>1.1</v>
      </c>
      <c r="H157" s="55">
        <v>0.2914495561962781</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4797.184439028292</v>
      </c>
      <c r="F158" s="23">
        <v>33.360114318694656</v>
      </c>
      <c r="G158" s="23">
        <v>143.8</v>
      </c>
      <c r="H158" s="55">
        <v>4.7971844390282925</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2588.74597872209</v>
      </c>
      <c r="F159" s="22">
        <v>78.68528810705442</v>
      </c>
      <c r="G159" s="22">
        <v>32.9</v>
      </c>
      <c r="H159" s="55">
        <v>2.58874597872209</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1987.2264675297972</v>
      </c>
      <c r="F160" s="23">
        <v>80.78156372072345</v>
      </c>
      <c r="G160" s="23">
        <v>24.6</v>
      </c>
      <c r="H160" s="55">
        <v>1.9872264675297973</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1588.2311040810112</v>
      </c>
      <c r="F161" s="22">
        <v>101.16121682044657</v>
      </c>
      <c r="G161" s="22">
        <v>15.7</v>
      </c>
      <c r="H161" s="55">
        <v>1.588231104081011</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7789.069812848709</v>
      </c>
      <c r="F162" s="23">
        <v>51.96177326783662</v>
      </c>
      <c r="G162" s="23">
        <v>149.9</v>
      </c>
      <c r="H162" s="55">
        <v>7.789069812848709</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143.29745572615235</v>
      </c>
      <c r="F163" s="22">
        <v>29.853636609615073</v>
      </c>
      <c r="G163" s="22">
        <v>4.8</v>
      </c>
      <c r="H163" s="55">
        <v>0.14329745572615235</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108.06937439564129</v>
      </c>
      <c r="F164" s="20">
        <v>30.019270665455913</v>
      </c>
      <c r="G164" s="20">
        <v>3.6</v>
      </c>
      <c r="H164" s="55">
        <v>0.1080693743956413</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148.81437081835864</v>
      </c>
      <c r="F165" s="21">
        <v>82.67465045464368</v>
      </c>
      <c r="G165" s="21">
        <v>1.8</v>
      </c>
      <c r="H165" s="55">
        <v>0.14881437081835863</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2589.769396376749</v>
      </c>
      <c r="F166" s="21">
        <v>103.59077585506995</v>
      </c>
      <c r="G166" s="21">
        <v>25</v>
      </c>
      <c r="H166" s="55">
        <v>2.5897693963767487</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3058.425445184774</v>
      </c>
      <c r="F167" s="21">
        <v>238.93948790506047</v>
      </c>
      <c r="G167" s="21">
        <v>12.8</v>
      </c>
      <c r="H167" s="55">
        <v>3.058425445184774</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1392.1246609905636</v>
      </c>
      <c r="F168" s="21">
        <v>44.19443368224012</v>
      </c>
      <c r="G168" s="21">
        <v>31.5</v>
      </c>
      <c r="H168" s="55">
        <v>1.3921246609905635</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1667.2776804745245</v>
      </c>
      <c r="F169" s="25">
        <v>86.38744458417224</v>
      </c>
      <c r="G169" s="25">
        <v>19.3</v>
      </c>
      <c r="H169" s="55">
        <v>1.6672776804745244</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3523.5147312666986</v>
      </c>
      <c r="F170" s="21">
        <v>208.49199593294077</v>
      </c>
      <c r="G170" s="21">
        <v>16.9</v>
      </c>
      <c r="H170" s="55">
        <v>3.523514731266699</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15986.499034001814</v>
      </c>
      <c r="F171" s="22">
        <v>132.22910698099102</v>
      </c>
      <c r="G171" s="22">
        <v>120.9</v>
      </c>
      <c r="H171" s="55">
        <v>15.986499034001813</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167.88710779448672</v>
      </c>
      <c r="F172" s="22">
        <v>59.959681355173835</v>
      </c>
      <c r="G172" s="22">
        <v>2.8</v>
      </c>
      <c r="H172" s="55">
        <v>0.16788710779448673</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1402.590772313045</v>
      </c>
      <c r="F173" s="27">
        <v>171.04765516012745</v>
      </c>
      <c r="G173" s="27">
        <v>8.2</v>
      </c>
      <c r="H173" s="55">
        <v>1.4025907723130449</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60.62025385899159</v>
      </c>
      <c r="F174" s="21">
        <v>86.60036265570227</v>
      </c>
      <c r="G174" s="21">
        <v>0.7</v>
      </c>
      <c r="H174" s="55">
        <v>0.06062025385899159</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67.53638219199196</v>
      </c>
      <c r="F175" s="22">
        <v>48.24027299427998</v>
      </c>
      <c r="G175" s="22">
        <v>1.4</v>
      </c>
      <c r="H175" s="55">
        <v>0.06753638219199196</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171.36581361573923</v>
      </c>
      <c r="F176" s="21">
        <v>42.84145340393481</v>
      </c>
      <c r="G176" s="21">
        <v>4</v>
      </c>
      <c r="H176" s="55">
        <v>0.17136581361573922</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384.46941457758777</v>
      </c>
      <c r="F177" s="22">
        <v>38.835294401776544</v>
      </c>
      <c r="G177" s="22">
        <v>9.9</v>
      </c>
      <c r="H177" s="55">
        <v>0.38446941457758776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26.579284069261604</v>
      </c>
      <c r="F178" s="24">
        <v>37.97040581323086</v>
      </c>
      <c r="G178" s="24">
        <v>0.7</v>
      </c>
      <c r="H178" s="55">
        <v>0.026579284069261605</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1322.1546418621024</v>
      </c>
      <c r="F179" s="20">
        <v>159.29573998338583</v>
      </c>
      <c r="G179" s="20">
        <v>8.3</v>
      </c>
      <c r="H179" s="55">
        <v>1.3221546418621024</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1164.2665715998146</v>
      </c>
      <c r="F180" s="22">
        <v>138.6031632856922</v>
      </c>
      <c r="G180" s="22">
        <v>8.4</v>
      </c>
      <c r="H180" s="55">
        <v>1.1642665715998146</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1040.8498775006847</v>
      </c>
      <c r="F181" s="22">
        <v>157.70452689404314</v>
      </c>
      <c r="G181" s="22">
        <v>6.6</v>
      </c>
      <c r="H181" s="55">
        <v>1.0408498775006847</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7487.701037037854</v>
      </c>
      <c r="F182" s="21">
        <v>206.2727558412632</v>
      </c>
      <c r="G182" s="21">
        <v>36.3</v>
      </c>
      <c r="H182" s="55">
        <v>7.487701037037854</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821.0735892326503</v>
      </c>
      <c r="F183" s="22">
        <v>50.06546275808844</v>
      </c>
      <c r="G183" s="22">
        <v>16.4</v>
      </c>
      <c r="H183" s="55">
        <v>0.8210735892326503</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1219.080701518236</v>
      </c>
      <c r="F184" s="20">
        <v>113.9327758428258</v>
      </c>
      <c r="G184" s="20">
        <v>10.7</v>
      </c>
      <c r="H184" s="55">
        <v>1.219080701518236</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2621.1620713445145</v>
      </c>
      <c r="F185" s="21">
        <v>220.26572028105164</v>
      </c>
      <c r="G185" s="21">
        <v>11.9</v>
      </c>
      <c r="H185" s="55">
        <v>2.6211620713445143</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8195.832925010734</v>
      </c>
      <c r="F186" s="20">
        <v>620.8964337129345</v>
      </c>
      <c r="G186" s="20">
        <v>13.2</v>
      </c>
      <c r="H186" s="55">
        <v>8.195832925010734</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1604.0754315108165</v>
      </c>
      <c r="F187" s="22">
        <v>193.26210018202607</v>
      </c>
      <c r="G187" s="22">
        <v>8.3</v>
      </c>
      <c r="H187" s="55">
        <v>1.6040754315108166</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7716.460259400981</v>
      </c>
      <c r="F188" s="20">
        <v>150.7121144414254</v>
      </c>
      <c r="G188" s="20">
        <v>51.2</v>
      </c>
      <c r="H188" s="55">
        <v>7.716460259400981</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352.37432097058587</v>
      </c>
      <c r="F189" s="20">
        <v>92.73008446594365</v>
      </c>
      <c r="G189" s="20">
        <v>3.8</v>
      </c>
      <c r="H189" s="55">
        <v>0.35237432097058585</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16973.113659538776</v>
      </c>
      <c r="F190" s="21">
        <v>245.98715448606922</v>
      </c>
      <c r="G190" s="21">
        <v>69</v>
      </c>
      <c r="H190" s="55">
        <v>16.973113659538775</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3732.056523069006</v>
      </c>
      <c r="F191" s="21">
        <v>201.73278503075707</v>
      </c>
      <c r="G191" s="21">
        <v>18.5</v>
      </c>
      <c r="H191" s="55">
        <v>3.732056523069006</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110.72547811100857</v>
      </c>
      <c r="F192" s="22">
        <v>79.08962722214898</v>
      </c>
      <c r="G192" s="22">
        <v>1.4</v>
      </c>
      <c r="H192" s="55">
        <v>0.11072547811100857</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595.7687427224844</v>
      </c>
      <c r="F193" s="20">
        <v>90.26799132158855</v>
      </c>
      <c r="G193" s="20">
        <v>6.6</v>
      </c>
      <c r="H193" s="55">
        <v>0.5957687427224844</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8147.504693909564</v>
      </c>
      <c r="F194" s="22">
        <v>646.6273566594892</v>
      </c>
      <c r="G194" s="22">
        <v>12.6</v>
      </c>
      <c r="H194" s="55">
        <v>8.147504693909564</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2258.468005826844</v>
      </c>
      <c r="F195" s="22">
        <v>179.24349252594</v>
      </c>
      <c r="G195" s="22">
        <v>12.6</v>
      </c>
      <c r="H195" s="55">
        <v>2.258468005826844</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1479.3794692549907</v>
      </c>
      <c r="F196" s="22">
        <v>128.64169297869483</v>
      </c>
      <c r="G196" s="22">
        <v>11.5</v>
      </c>
      <c r="H196" s="55">
        <v>1.4793794692549906</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1724.8434017152144</v>
      </c>
      <c r="F197" s="22">
        <v>359.3423753573364</v>
      </c>
      <c r="G197" s="22">
        <v>4.8</v>
      </c>
      <c r="H197" s="55">
        <v>1.7248434017152143</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7302.459445975432</v>
      </c>
      <c r="F198" s="25">
        <v>318.46748565091286</v>
      </c>
      <c r="G198" s="25">
        <v>22.93</v>
      </c>
      <c r="H198" s="55">
        <v>7.3024594459754315</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0.1947315154844866</v>
      </c>
      <c r="F199" s="30">
        <v>2.822195876586762</v>
      </c>
      <c r="G199" s="30">
        <v>0.069</v>
      </c>
      <c r="H199" s="55">
        <v>0.0001947315154844866</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0.7387413962635201</v>
      </c>
      <c r="F200" s="24">
        <v>41.04118868130667</v>
      </c>
      <c r="G200" s="24">
        <v>0.018</v>
      </c>
      <c r="H200" s="55">
        <v>0.00073874139626352</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131.78863834525592</v>
      </c>
      <c r="F201" s="26">
        <v>5.846618976321189</v>
      </c>
      <c r="G201" s="26">
        <v>22.541</v>
      </c>
      <c r="H201" s="55">
        <v>0.13178863834525592</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1.6316063652097448</v>
      </c>
      <c r="F202" s="29">
        <v>32.632127304194896</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0.007162862583875425</v>
      </c>
      <c r="F203" s="30">
        <v>7.162862583875425</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3305.802117409366</v>
      </c>
      <c r="F204" s="25">
        <v>134.87564738512305</v>
      </c>
      <c r="G204" s="25">
        <v>24.51</v>
      </c>
      <c r="H204" s="55">
        <v>3.305802117409366</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16.8426480787904</v>
      </c>
      <c r="F205" s="24">
        <v>193.5936560780506</v>
      </c>
      <c r="G205" s="24">
        <v>0.087</v>
      </c>
      <c r="H205" s="55">
        <v>0.0168426480787904</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654.4728852852527</v>
      </c>
      <c r="F206" s="22">
        <v>202.06016834987733</v>
      </c>
      <c r="G206" s="22">
        <v>3.239</v>
      </c>
      <c r="H206" s="55">
        <v>0.6544728852852527</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0.23637446526788902</v>
      </c>
      <c r="F207" s="30">
        <v>7.162862583875425</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4.054434297504871</v>
      </c>
      <c r="F208" s="24">
        <v>77.96989033663213</v>
      </c>
      <c r="G208" s="24">
        <v>0.052</v>
      </c>
      <c r="H208" s="55">
        <v>0.004054434297504871</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12.329322683411053</v>
      </c>
      <c r="F209" s="24">
        <v>114.16039521676902</v>
      </c>
      <c r="G209" s="24">
        <v>0.108</v>
      </c>
      <c r="H209" s="55">
        <v>0.012329322683411054</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0</v>
      </c>
      <c r="F210" s="30">
        <v>0</v>
      </c>
      <c r="G210" s="30">
        <v>0.034</v>
      </c>
      <c r="H210" s="55">
        <v>0</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0.9014880952380951</v>
      </c>
      <c r="F211" s="24">
        <v>69.34523809523809</v>
      </c>
      <c r="G211" s="24">
        <v>0.013</v>
      </c>
      <c r="H211" s="55">
        <v>0.0009014880952380952</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0.10279329608938548</v>
      </c>
      <c r="F212" s="24">
        <v>51.39664804469274</v>
      </c>
      <c r="G212" s="24">
        <v>0.002</v>
      </c>
      <c r="H212" s="55">
        <v>0.00010279329608938548</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0.9932230416583617</v>
      </c>
      <c r="F213" s="24">
        <v>49.661152082918086</v>
      </c>
      <c r="G213" s="24">
        <v>0.02</v>
      </c>
      <c r="H213" s="55">
        <v>0.0009932230416583618</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255.71304096831327</v>
      </c>
      <c r="F214" s="27">
        <v>65.56744640213161</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7.955603658571312</v>
      </c>
      <c r="F216" s="28">
        <v>0.7551593411078606</v>
      </c>
      <c r="G216" s="28">
        <v>10.535</v>
      </c>
      <c r="H216" s="55">
        <v>0.007955603658571312</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519.1149121140548</v>
      </c>
      <c r="F217" s="21">
        <v>54.75895697405642</v>
      </c>
      <c r="G217" s="21">
        <v>9.48</v>
      </c>
      <c r="H217" s="55">
        <v>0.5191149121140548</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99.25846352504895</v>
      </c>
      <c r="F218" s="26">
        <v>4.7265935011928075</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0.8126313777947641</v>
      </c>
      <c r="F219" s="24">
        <v>81.26313777947641</v>
      </c>
      <c r="G219" s="24">
        <v>0.01</v>
      </c>
      <c r="H219" s="55">
        <v>0.0008126313777947641</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26.139477333304498</v>
      </c>
      <c r="F220" s="22">
        <v>95.7490012208956</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50</v>
      </c>
      <c r="C1" t="str">
        <f>CONCATENATE(Data!J3," estimated deaths in 2002")</f>
        <v>Protein-energy malnutrition estimated deaths in 2002</v>
      </c>
      <c r="H1" t="str">
        <f>CONCATENATE("total ",TEXT(Data!E4/1000,"0")," thousand")</f>
        <v>total 260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Mali</v>
      </c>
      <c r="L5" s="51">
        <f aca="true" t="shared" si="1" ref="L5:L14">INDEX(H$47:H$246,MATCH(N5,F$47:F$246,FALSE))</f>
        <v>646.6273566594892</v>
      </c>
      <c r="N5" s="1">
        <v>200</v>
      </c>
    </row>
    <row r="6" spans="10:14" ht="12.75">
      <c r="J6">
        <f aca="true" t="shared" si="2" ref="J6:J14">RANK(L6,H$47:H$246)</f>
        <v>2</v>
      </c>
      <c r="K6" s="5" t="str">
        <f t="shared" si="0"/>
        <v>Angola</v>
      </c>
      <c r="L6" s="51">
        <f t="shared" si="1"/>
        <v>620.8964337129345</v>
      </c>
      <c r="N6" s="1">
        <f>N5-1</f>
        <v>199</v>
      </c>
    </row>
    <row r="7" spans="10:14" ht="12.75">
      <c r="J7">
        <f t="shared" si="2"/>
        <v>3</v>
      </c>
      <c r="K7" s="5" t="str">
        <f t="shared" si="0"/>
        <v>Sierra Leone</v>
      </c>
      <c r="L7" s="51">
        <f t="shared" si="1"/>
        <v>359.3423753573364</v>
      </c>
      <c r="N7" s="1">
        <f aca="true" t="shared" si="3" ref="N7:N14">N6-1</f>
        <v>198</v>
      </c>
    </row>
    <row r="8" spans="10:14" ht="12.75">
      <c r="J8">
        <f>RANK(L8,H$47:H$246)</f>
        <v>4</v>
      </c>
      <c r="K8" s="5" t="str">
        <f t="shared" si="0"/>
        <v>Afghanistan</v>
      </c>
      <c r="L8" s="51">
        <f t="shared" si="1"/>
        <v>318.46748565091286</v>
      </c>
      <c r="N8" s="1">
        <f t="shared" si="3"/>
        <v>197</v>
      </c>
    </row>
    <row r="9" spans="10:14" ht="12.75">
      <c r="J9">
        <f t="shared" si="2"/>
        <v>5</v>
      </c>
      <c r="K9" s="5" t="str">
        <f t="shared" si="0"/>
        <v>Swaziland</v>
      </c>
      <c r="L9" s="51">
        <f t="shared" si="1"/>
        <v>264.95414199661644</v>
      </c>
      <c r="N9" s="1">
        <f t="shared" si="3"/>
        <v>196</v>
      </c>
    </row>
    <row r="10" spans="10:14" ht="12.75">
      <c r="J10">
        <f t="shared" si="2"/>
        <v>6</v>
      </c>
      <c r="K10" s="5" t="str">
        <f t="shared" si="0"/>
        <v>Ethiopia</v>
      </c>
      <c r="L10" s="51">
        <f t="shared" si="1"/>
        <v>245.98715448606922</v>
      </c>
      <c r="N10" s="1">
        <f t="shared" si="3"/>
        <v>195</v>
      </c>
    </row>
    <row r="11" spans="10:14" ht="12.75">
      <c r="J11">
        <f t="shared" si="2"/>
        <v>7</v>
      </c>
      <c r="K11" s="5" t="str">
        <f t="shared" si="0"/>
        <v>Zimbabwe</v>
      </c>
      <c r="L11" s="51">
        <f t="shared" si="1"/>
        <v>238.93948790506047</v>
      </c>
      <c r="N11" s="1">
        <f t="shared" si="3"/>
        <v>194</v>
      </c>
    </row>
    <row r="12" spans="10:14" ht="12.75">
      <c r="J12">
        <f t="shared" si="2"/>
        <v>8</v>
      </c>
      <c r="K12" s="5" t="str">
        <f t="shared" si="0"/>
        <v>Malawi</v>
      </c>
      <c r="L12" s="51">
        <f t="shared" si="1"/>
        <v>220.26572028105164</v>
      </c>
      <c r="N12" s="1">
        <f t="shared" si="3"/>
        <v>193</v>
      </c>
    </row>
    <row r="13" spans="10:14" ht="12.75">
      <c r="J13">
        <f t="shared" si="2"/>
        <v>9</v>
      </c>
      <c r="K13" s="5" t="str">
        <f t="shared" si="0"/>
        <v>Madagascar</v>
      </c>
      <c r="L13" s="51">
        <f t="shared" si="1"/>
        <v>208.49199593294077</v>
      </c>
      <c r="N13" s="1">
        <f t="shared" si="3"/>
        <v>192</v>
      </c>
    </row>
    <row r="14" spans="10:14" ht="12.75">
      <c r="J14">
        <f t="shared" si="2"/>
        <v>10</v>
      </c>
      <c r="K14" s="5" t="str">
        <f t="shared" si="0"/>
        <v>United Republic Tanzania</v>
      </c>
      <c r="L14" s="51">
        <f t="shared" si="1"/>
        <v>206.2727558412632</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188</v>
      </c>
      <c r="K23" s="5" t="str">
        <f aca="true" t="shared" si="4" ref="K23:K32">INDEX(A$47:A$246,MATCH(N23,F$47:F$246,0))</f>
        <v>Georgia</v>
      </c>
      <c r="L23" s="144">
        <f>INDEX(H$47:H$246,MATCH(N23,F$47:F$246,FALSE))</f>
        <v>0</v>
      </c>
      <c r="N23" s="1">
        <v>10</v>
      </c>
    </row>
    <row r="24" spans="10:14" ht="12.75">
      <c r="J24">
        <f aca="true" t="shared" si="5" ref="J24:J32">RANK(L24,H$47:H$246)</f>
        <v>188</v>
      </c>
      <c r="K24" s="5" t="str">
        <f t="shared" si="4"/>
        <v>Croatia</v>
      </c>
      <c r="L24" s="144">
        <f aca="true" t="shared" si="6" ref="L24:L32">INDEX(H$47:H$246,MATCH(N24,F$47:F$246,FALSE))</f>
        <v>0</v>
      </c>
      <c r="N24" s="1">
        <f>N23-1</f>
        <v>9</v>
      </c>
    </row>
    <row r="25" spans="10:14" ht="12.75">
      <c r="J25">
        <f t="shared" si="5"/>
        <v>188</v>
      </c>
      <c r="K25" s="5" t="str">
        <f t="shared" si="4"/>
        <v>Qatar</v>
      </c>
      <c r="L25" s="144">
        <f t="shared" si="6"/>
        <v>0</v>
      </c>
      <c r="N25" s="1">
        <f aca="true" t="shared" si="7" ref="N25:N32">N24-1</f>
        <v>8</v>
      </c>
    </row>
    <row r="26" spans="10:14" ht="12.75">
      <c r="J26">
        <f t="shared" si="5"/>
        <v>188</v>
      </c>
      <c r="K26" s="5" t="str">
        <f t="shared" si="4"/>
        <v>Kuwait</v>
      </c>
      <c r="L26" s="144">
        <f t="shared" si="6"/>
        <v>0</v>
      </c>
      <c r="N26" s="1">
        <f t="shared" si="7"/>
        <v>7</v>
      </c>
    </row>
    <row r="27" spans="10:14" ht="12.75">
      <c r="J27">
        <f t="shared" si="5"/>
        <v>188</v>
      </c>
      <c r="K27" s="5" t="str">
        <f t="shared" si="4"/>
        <v>Brunei Darussalam</v>
      </c>
      <c r="L27" s="144">
        <f t="shared" si="6"/>
        <v>0</v>
      </c>
      <c r="N27" s="1">
        <f t="shared" si="7"/>
        <v>6</v>
      </c>
    </row>
    <row r="28" spans="10:14" ht="12.75">
      <c r="J28">
        <f t="shared" si="5"/>
        <v>188</v>
      </c>
      <c r="K28" s="5" t="str">
        <f t="shared" si="4"/>
        <v>Malta</v>
      </c>
      <c r="L28" s="144">
        <f t="shared" si="6"/>
        <v>0</v>
      </c>
      <c r="N28" s="1">
        <f t="shared" si="7"/>
        <v>5</v>
      </c>
    </row>
    <row r="29" spans="10:14" ht="12.75">
      <c r="J29">
        <f t="shared" si="5"/>
        <v>188</v>
      </c>
      <c r="K29" s="5" t="str">
        <f t="shared" si="4"/>
        <v>Cyprus</v>
      </c>
      <c r="L29" s="144">
        <f t="shared" si="6"/>
        <v>0</v>
      </c>
      <c r="N29" s="1">
        <f t="shared" si="7"/>
        <v>4</v>
      </c>
    </row>
    <row r="30" spans="10:14" ht="12.75">
      <c r="J30">
        <f t="shared" si="5"/>
        <v>188</v>
      </c>
      <c r="K30" s="5" t="str">
        <f t="shared" si="4"/>
        <v>Greece</v>
      </c>
      <c r="L30" s="144">
        <f t="shared" si="6"/>
        <v>0</v>
      </c>
      <c r="N30" s="1">
        <f t="shared" si="7"/>
        <v>3</v>
      </c>
    </row>
    <row r="31" spans="10:14" ht="12.75">
      <c r="J31">
        <f t="shared" si="5"/>
        <v>188</v>
      </c>
      <c r="K31" s="5" t="str">
        <f t="shared" si="4"/>
        <v>Austria</v>
      </c>
      <c r="L31" s="144">
        <f t="shared" si="6"/>
        <v>0</v>
      </c>
      <c r="N31" s="1">
        <f t="shared" si="7"/>
        <v>2</v>
      </c>
    </row>
    <row r="32" spans="10:14" ht="12.75">
      <c r="J32">
        <f t="shared" si="5"/>
        <v>188</v>
      </c>
      <c r="K32" s="5" t="str">
        <f t="shared" si="4"/>
        <v>Norway</v>
      </c>
      <c r="L32" s="144">
        <f t="shared" si="6"/>
        <v>0</v>
      </c>
      <c r="N32" s="1">
        <f t="shared" si="7"/>
        <v>1</v>
      </c>
    </row>
    <row r="34" spans="5:12" ht="12.75">
      <c r="E34" s="48"/>
      <c r="J34" s="147" t="s">
        <v>479</v>
      </c>
      <c r="K34" s="146"/>
      <c r="L34" s="146"/>
    </row>
    <row r="42" spans="8:9" ht="12.75">
      <c r="H42" s="46" t="s">
        <v>431</v>
      </c>
      <c r="I42" s="46" t="s">
        <v>430</v>
      </c>
    </row>
    <row r="43" spans="8:9" ht="12.75">
      <c r="H43" s="1">
        <f>MAX(H47:H246)</f>
        <v>646.6273566594892</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4.690104560598998</v>
      </c>
      <c r="C47" s="1">
        <f>IF(F47=1,I47/2,I47/2+VLOOKUP(F47-1,F$47:I$246,4,FALSE)/2+VLOOKUP(F47-1,F$47:G$246,2,FALSE))</f>
        <v>1491.2150000000004</v>
      </c>
      <c r="D47" s="1">
        <f>C47+J47</f>
        <v>2138.6650000000004</v>
      </c>
      <c r="E47" s="1">
        <f>1000*(INT(1000*H47)+I47/I$248)+M47</f>
        <v>4690301.447076083</v>
      </c>
      <c r="F47" s="1">
        <f aca="true" t="shared" si="8" ref="F47:F78">RANK(E47,E$47:E$246,1)</f>
        <v>59</v>
      </c>
      <c r="G47" s="3">
        <f aca="true" t="shared" si="9" ref="G47:G78">C47</f>
        <v>1491.2150000000004</v>
      </c>
      <c r="H47" s="1">
        <f>INDEX(Data!F$21:F$220,Graph!M47)</f>
        <v>4.690104560598998</v>
      </c>
      <c r="I47" s="1">
        <f>INDEX(Data!G$21:G$220,Graph!M47)</f>
        <v>1294.9</v>
      </c>
      <c r="J47">
        <f>I47/2</f>
        <v>647.45</v>
      </c>
      <c r="K47" s="1">
        <f>IF(F47=200,0,B47-VLOOKUP(F47+1,F$47:H$246,3,FALSE))</f>
        <v>-0.03648894059380936</v>
      </c>
      <c r="L47">
        <v>7</v>
      </c>
      <c r="M47">
        <v>94</v>
      </c>
    </row>
    <row r="48" spans="1:13" ht="12.75">
      <c r="A48" s="1" t="str">
        <f>INDEX(Data!B$21:B$220,Graph!M48)</f>
        <v>India</v>
      </c>
      <c r="B48" s="1">
        <f aca="true" t="shared" si="10" ref="B48:B111">H48</f>
        <v>45.01390119575056</v>
      </c>
      <c r="C48" s="1">
        <f aca="true" t="shared" si="11" ref="C48:C111">IF(F48=1,I48/2,I48/2+VLOOKUP(F48-1,F$47:I$246,4,FALSE)/2+VLOOKUP(F48-1,F$47:G$246,2,FALSE))</f>
        <v>4131.858000000001</v>
      </c>
      <c r="D48" s="1">
        <f aca="true" t="shared" si="12" ref="D48:D111">C48+J48</f>
        <v>4656.608000000001</v>
      </c>
      <c r="E48" s="1">
        <f aca="true" t="shared" si="13" ref="E48:E111">1000*(INT(1000*H48)+I48/I$248)+M48</f>
        <v>45013295.13321982</v>
      </c>
      <c r="F48" s="1">
        <f t="shared" si="8"/>
        <v>122</v>
      </c>
      <c r="G48" s="3">
        <f t="shared" si="9"/>
        <v>4131.858000000001</v>
      </c>
      <c r="H48" s="1">
        <f>INDEX(Data!F$21:F$220,Graph!M48)</f>
        <v>45.01390119575056</v>
      </c>
      <c r="I48" s="1">
        <f>INDEX(Data!G$21:G$220,Graph!M48)</f>
        <v>1049.5</v>
      </c>
      <c r="J48">
        <f aca="true" t="shared" si="14" ref="J48:J111">I48/2</f>
        <v>524.75</v>
      </c>
      <c r="K48" s="1">
        <f aca="true" t="shared" si="15" ref="K48:K111">IF(F48=200,0,B48-VLOOKUP(F48+1,F$47:H$246,3,FALSE))</f>
        <v>-0.34444435753703573</v>
      </c>
      <c r="L48">
        <v>4</v>
      </c>
      <c r="M48">
        <v>127</v>
      </c>
    </row>
    <row r="49" spans="1:13" ht="12.75">
      <c r="A49" s="1" t="str">
        <f>INDEX(Data!B$21:B$220,Graph!M49)</f>
        <v>United States</v>
      </c>
      <c r="B49" s="1">
        <f t="shared" si="10"/>
        <v>14.852522643958055</v>
      </c>
      <c r="C49" s="1">
        <f t="shared" si="11"/>
        <v>2917.1400000000012</v>
      </c>
      <c r="D49" s="1">
        <f t="shared" si="12"/>
        <v>3062.6400000000012</v>
      </c>
      <c r="E49" s="1">
        <f t="shared" si="13"/>
        <v>14852054.619120503</v>
      </c>
      <c r="F49" s="1">
        <f t="shared" si="8"/>
        <v>89</v>
      </c>
      <c r="G49" s="3">
        <f t="shared" si="9"/>
        <v>2917.1400000000012</v>
      </c>
      <c r="H49" s="1">
        <f>INDEX(Data!F$21:F$220,Graph!M49)</f>
        <v>14.852522643958055</v>
      </c>
      <c r="I49" s="1">
        <f>INDEX(Data!G$21:G$220,Graph!M49)</f>
        <v>291</v>
      </c>
      <c r="J49">
        <f t="shared" si="14"/>
        <v>145.5</v>
      </c>
      <c r="K49" s="1">
        <f t="shared" si="15"/>
        <v>-1.8816732675060432</v>
      </c>
      <c r="L49">
        <v>10</v>
      </c>
      <c r="M49">
        <v>8</v>
      </c>
    </row>
    <row r="50" spans="1:13" ht="12.75">
      <c r="A50" s="1" t="str">
        <f>INDEX(Data!B$21:B$220,Graph!M50)</f>
        <v>Indonesia</v>
      </c>
      <c r="B50" s="1">
        <f t="shared" si="10"/>
        <v>45.3583455532876</v>
      </c>
      <c r="C50" s="1">
        <f t="shared" si="11"/>
        <v>4765.158000000001</v>
      </c>
      <c r="D50" s="1">
        <f t="shared" si="12"/>
        <v>4873.708000000001</v>
      </c>
      <c r="E50" s="1">
        <f t="shared" si="13"/>
        <v>45358145.78010674</v>
      </c>
      <c r="F50" s="1">
        <f t="shared" si="8"/>
        <v>123</v>
      </c>
      <c r="G50" s="3">
        <f t="shared" si="9"/>
        <v>4765.158000000001</v>
      </c>
      <c r="H50" s="1">
        <f>INDEX(Data!F$21:F$220,Graph!M50)</f>
        <v>45.3583455532876</v>
      </c>
      <c r="I50" s="1">
        <f>INDEX(Data!G$21:G$220,Graph!M50)</f>
        <v>217.1</v>
      </c>
      <c r="J50">
        <f t="shared" si="14"/>
        <v>108.55</v>
      </c>
      <c r="K50" s="1">
        <f t="shared" si="15"/>
        <v>-2.881927440992378</v>
      </c>
      <c r="L50">
        <v>5</v>
      </c>
      <c r="M50">
        <v>111</v>
      </c>
    </row>
    <row r="51" spans="1:13" ht="12.75">
      <c r="A51" s="1" t="str">
        <f>INDEX(Data!B$21:B$220,Graph!M51)</f>
        <v>Brazil</v>
      </c>
      <c r="B51" s="1">
        <f t="shared" si="10"/>
        <v>64.02736227095275</v>
      </c>
      <c r="C51" s="1">
        <f t="shared" si="11"/>
        <v>5221.259999999999</v>
      </c>
      <c r="D51" s="1">
        <f t="shared" si="12"/>
        <v>5309.409999999999</v>
      </c>
      <c r="E51" s="1">
        <f t="shared" si="13"/>
        <v>64027100.24381768</v>
      </c>
      <c r="F51" s="1">
        <f t="shared" si="8"/>
        <v>138</v>
      </c>
      <c r="G51" s="3">
        <f t="shared" si="9"/>
        <v>5221.259999999999</v>
      </c>
      <c r="H51" s="1">
        <f>INDEX(Data!F$21:F$220,Graph!M51)</f>
        <v>64.02736227095275</v>
      </c>
      <c r="I51" s="1">
        <f>INDEX(Data!G$21:G$220,Graph!M51)</f>
        <v>176.3</v>
      </c>
      <c r="J51">
        <f t="shared" si="14"/>
        <v>88.15</v>
      </c>
      <c r="K51" s="1">
        <f t="shared" si="15"/>
        <v>-1.1442851086624302</v>
      </c>
      <c r="L51">
        <v>8</v>
      </c>
      <c r="M51">
        <v>72</v>
      </c>
    </row>
    <row r="52" spans="1:13" ht="12.75">
      <c r="A52" s="1" t="str">
        <f>INDEX(Data!B$21:B$220,Graph!M52)</f>
        <v>Pakistan</v>
      </c>
      <c r="B52" s="1">
        <f t="shared" si="10"/>
        <v>51.96177326783662</v>
      </c>
      <c r="C52" s="1">
        <f t="shared" si="11"/>
        <v>4968.880000000001</v>
      </c>
      <c r="D52" s="1">
        <f t="shared" si="12"/>
        <v>5043.830000000001</v>
      </c>
      <c r="E52" s="1">
        <f t="shared" si="13"/>
        <v>51961166.01445417</v>
      </c>
      <c r="F52" s="1">
        <f t="shared" si="8"/>
        <v>130</v>
      </c>
      <c r="G52" s="3">
        <f t="shared" si="9"/>
        <v>4968.880000000001</v>
      </c>
      <c r="H52" s="1">
        <f>INDEX(Data!F$21:F$220,Graph!M52)</f>
        <v>51.96177326783662</v>
      </c>
      <c r="I52" s="1">
        <f>INDEX(Data!G$21:G$220,Graph!M52)</f>
        <v>149.9</v>
      </c>
      <c r="J52">
        <f t="shared" si="14"/>
        <v>74.95</v>
      </c>
      <c r="K52" s="1">
        <f t="shared" si="15"/>
        <v>-2.7971837062197977</v>
      </c>
      <c r="L52">
        <v>4</v>
      </c>
      <c r="M52">
        <v>142</v>
      </c>
    </row>
    <row r="53" spans="1:13" ht="12.75">
      <c r="A53" s="1" t="str">
        <f>INDEX(Data!B$21:B$220,Graph!M53)</f>
        <v>Russian Federation</v>
      </c>
      <c r="B53" s="1">
        <f t="shared" si="10"/>
        <v>2.2692717182485476</v>
      </c>
      <c r="C53" s="1">
        <f t="shared" si="11"/>
        <v>519.446</v>
      </c>
      <c r="D53" s="1">
        <f t="shared" si="12"/>
        <v>591.496</v>
      </c>
      <c r="E53" s="1">
        <f t="shared" si="13"/>
        <v>2269080.0852758233</v>
      </c>
      <c r="F53" s="1">
        <f t="shared" si="8"/>
        <v>42</v>
      </c>
      <c r="G53" s="3">
        <f t="shared" si="9"/>
        <v>519.446</v>
      </c>
      <c r="H53" s="1">
        <f>INDEX(Data!F$21:F$220,Graph!M53)</f>
        <v>2.2692717182485476</v>
      </c>
      <c r="I53" s="1">
        <f>INDEX(Data!G$21:G$220,Graph!M53)</f>
        <v>144.1</v>
      </c>
      <c r="J53">
        <f t="shared" si="14"/>
        <v>72.05</v>
      </c>
      <c r="K53" s="1">
        <f t="shared" si="15"/>
        <v>-0.018484804387319365</v>
      </c>
      <c r="L53">
        <v>6</v>
      </c>
      <c r="M53">
        <v>57</v>
      </c>
    </row>
    <row r="54" spans="1:13" ht="12.75">
      <c r="A54" s="1" t="str">
        <f>INDEX(Data!B$21:B$220,Graph!M54)</f>
        <v>Bangladesh</v>
      </c>
      <c r="B54" s="1">
        <f t="shared" si="10"/>
        <v>33.360114318694656</v>
      </c>
      <c r="C54" s="1">
        <f t="shared" si="11"/>
        <v>3251.0900000000006</v>
      </c>
      <c r="D54" s="1">
        <f t="shared" si="12"/>
        <v>3322.9900000000007</v>
      </c>
      <c r="E54" s="1">
        <f t="shared" si="13"/>
        <v>33360161.03721487</v>
      </c>
      <c r="F54" s="1">
        <f t="shared" si="8"/>
        <v>104</v>
      </c>
      <c r="G54" s="3">
        <f t="shared" si="9"/>
        <v>3251.0900000000006</v>
      </c>
      <c r="H54" s="1">
        <f>INDEX(Data!F$21:F$220,Graph!M54)</f>
        <v>33.360114318694656</v>
      </c>
      <c r="I54" s="1">
        <f>INDEX(Data!G$21:G$220,Graph!M54)</f>
        <v>143.8</v>
      </c>
      <c r="J54">
        <f t="shared" si="14"/>
        <v>71.9</v>
      </c>
      <c r="K54" s="1">
        <f t="shared" si="15"/>
        <v>-0.13922680684828492</v>
      </c>
      <c r="L54">
        <v>4</v>
      </c>
      <c r="M54">
        <v>138</v>
      </c>
    </row>
    <row r="55" spans="1:13" ht="12.75">
      <c r="A55" s="1" t="str">
        <f>INDEX(Data!B$21:B$220,Graph!M55)</f>
        <v>Japan</v>
      </c>
      <c r="B55" s="1">
        <f t="shared" si="10"/>
        <v>10.422207509397726</v>
      </c>
      <c r="C55" s="1">
        <f t="shared" si="11"/>
        <v>2707.490000000001</v>
      </c>
      <c r="D55" s="1">
        <f t="shared" si="12"/>
        <v>2771.240000000001</v>
      </c>
      <c r="E55" s="1">
        <f t="shared" si="13"/>
        <v>10422029.425903315</v>
      </c>
      <c r="F55" s="1">
        <f t="shared" si="8"/>
        <v>86</v>
      </c>
      <c r="G55" s="3">
        <f t="shared" si="9"/>
        <v>2707.490000000001</v>
      </c>
      <c r="H55" s="1">
        <f>INDEX(Data!F$21:F$220,Graph!M55)</f>
        <v>10.422207509397726</v>
      </c>
      <c r="I55" s="1">
        <f>INDEX(Data!G$21:G$220,Graph!M55)</f>
        <v>127.5</v>
      </c>
      <c r="J55">
        <f t="shared" si="14"/>
        <v>63.75</v>
      </c>
      <c r="K55" s="1">
        <f t="shared" si="15"/>
        <v>-2.360571954500868</v>
      </c>
      <c r="L55">
        <v>12</v>
      </c>
      <c r="M55">
        <v>9</v>
      </c>
    </row>
    <row r="56" spans="1:13" ht="12.75">
      <c r="A56" s="1" t="str">
        <f>INDEX(Data!B$21:B$220,Graph!M56)</f>
        <v>Nigeria</v>
      </c>
      <c r="B56" s="1">
        <f t="shared" si="10"/>
        <v>132.22910698099102</v>
      </c>
      <c r="C56" s="1">
        <f t="shared" si="11"/>
        <v>5803.357999999998</v>
      </c>
      <c r="D56" s="1">
        <f t="shared" si="12"/>
        <v>5863.807999999998</v>
      </c>
      <c r="E56" s="1">
        <f t="shared" si="13"/>
        <v>132229170.36856245</v>
      </c>
      <c r="F56" s="1">
        <f t="shared" si="8"/>
        <v>174</v>
      </c>
      <c r="G56" s="3">
        <f t="shared" si="9"/>
        <v>5803.357999999998</v>
      </c>
      <c r="H56" s="1">
        <f>INDEX(Data!F$21:F$220,Graph!M56)</f>
        <v>132.22910698099102</v>
      </c>
      <c r="I56" s="1">
        <f>INDEX(Data!G$21:G$220,Graph!M56)</f>
        <v>120.9</v>
      </c>
      <c r="J56">
        <f t="shared" si="14"/>
        <v>60.45</v>
      </c>
      <c r="K56" s="1">
        <f t="shared" si="15"/>
        <v>-1.4576396224920813</v>
      </c>
      <c r="L56">
        <v>3</v>
      </c>
      <c r="M56">
        <v>151</v>
      </c>
    </row>
    <row r="57" spans="1:13" ht="12.75">
      <c r="A57" s="1" t="str">
        <f>INDEX(Data!B$21:B$220,Graph!M57)</f>
        <v>Mexico</v>
      </c>
      <c r="B57" s="1">
        <f t="shared" si="10"/>
        <v>91.71213651743244</v>
      </c>
      <c r="C57" s="1">
        <f t="shared" si="11"/>
        <v>5565.626999999998</v>
      </c>
      <c r="D57" s="1">
        <f t="shared" si="12"/>
        <v>5616.626999999998</v>
      </c>
      <c r="E57" s="1">
        <f t="shared" si="13"/>
        <v>91712069.34072265</v>
      </c>
      <c r="F57" s="1">
        <f t="shared" si="8"/>
        <v>160</v>
      </c>
      <c r="G57" s="3">
        <f t="shared" si="9"/>
        <v>5565.626999999998</v>
      </c>
      <c r="H57" s="1">
        <f>INDEX(Data!F$21:F$220,Graph!M57)</f>
        <v>91.71213651743244</v>
      </c>
      <c r="I57" s="1">
        <f>INDEX(Data!G$21:G$220,Graph!M57)</f>
        <v>102</v>
      </c>
      <c r="J57">
        <f t="shared" si="14"/>
        <v>51</v>
      </c>
      <c r="K57" s="1">
        <f t="shared" si="15"/>
        <v>-1.0179479485112068</v>
      </c>
      <c r="L57">
        <v>10</v>
      </c>
      <c r="M57">
        <v>53</v>
      </c>
    </row>
    <row r="58" spans="1:13" ht="12.75">
      <c r="A58" s="1" t="str">
        <f>INDEX(Data!B$21:B$220,Graph!M58)</f>
        <v>Germany</v>
      </c>
      <c r="B58" s="1">
        <f t="shared" si="10"/>
        <v>0.993037503999604</v>
      </c>
      <c r="C58" s="1">
        <f t="shared" si="11"/>
        <v>161.29600000000002</v>
      </c>
      <c r="D58" s="1">
        <f t="shared" si="12"/>
        <v>202.49600000000004</v>
      </c>
      <c r="E58" s="1">
        <f t="shared" si="13"/>
        <v>993032.2007406513</v>
      </c>
      <c r="F58" s="1">
        <f t="shared" si="8"/>
        <v>25</v>
      </c>
      <c r="G58" s="3">
        <f t="shared" si="9"/>
        <v>161.29600000000002</v>
      </c>
      <c r="H58" s="1">
        <f>INDEX(Data!F$21:F$220,Graph!M58)</f>
        <v>0.993037503999604</v>
      </c>
      <c r="I58" s="1">
        <f>INDEX(Data!G$21:G$220,Graph!M58)</f>
        <v>82.4</v>
      </c>
      <c r="J58">
        <f t="shared" si="14"/>
        <v>41.2</v>
      </c>
      <c r="K58" s="1">
        <f t="shared" si="15"/>
        <v>-0.00768893196693643</v>
      </c>
      <c r="L58">
        <v>11</v>
      </c>
      <c r="M58">
        <v>19</v>
      </c>
    </row>
    <row r="59" spans="1:13" ht="12.75">
      <c r="A59" s="1" t="str">
        <f>INDEX(Data!B$21:B$220,Graph!M59)</f>
        <v>Viet Nam</v>
      </c>
      <c r="B59" s="1">
        <f t="shared" si="10"/>
        <v>1.1185015211475193</v>
      </c>
      <c r="C59" s="1">
        <f t="shared" si="11"/>
        <v>309.74600000000004</v>
      </c>
      <c r="D59" s="1">
        <f t="shared" si="12"/>
        <v>349.896</v>
      </c>
      <c r="E59" s="1">
        <f t="shared" si="13"/>
        <v>1118124.8643140085</v>
      </c>
      <c r="F59" s="1">
        <f t="shared" si="8"/>
        <v>28</v>
      </c>
      <c r="G59" s="3">
        <f t="shared" si="9"/>
        <v>309.74600000000004</v>
      </c>
      <c r="H59" s="1">
        <f>INDEX(Data!F$21:F$220,Graph!M59)</f>
        <v>1.1185015211475193</v>
      </c>
      <c r="I59" s="1">
        <f>INDEX(Data!G$21:G$220,Graph!M59)</f>
        <v>80.3</v>
      </c>
      <c r="J59">
        <f t="shared" si="14"/>
        <v>40.15</v>
      </c>
      <c r="K59" s="1">
        <f t="shared" si="15"/>
        <v>-0.12455426995453367</v>
      </c>
      <c r="L59">
        <v>5</v>
      </c>
      <c r="M59">
        <v>112</v>
      </c>
    </row>
    <row r="60" spans="1:13" ht="12.75">
      <c r="A60" s="1" t="str">
        <f>INDEX(Data!B$21:B$220,Graph!M60)</f>
        <v>Philippines</v>
      </c>
      <c r="B60" s="1">
        <f t="shared" si="10"/>
        <v>34.37727275677356</v>
      </c>
      <c r="C60" s="1">
        <f t="shared" si="11"/>
        <v>3452.9900000000002</v>
      </c>
      <c r="D60" s="1">
        <f t="shared" si="12"/>
        <v>3492.2900000000004</v>
      </c>
      <c r="E60" s="1">
        <f t="shared" si="13"/>
        <v>34377095.59196863</v>
      </c>
      <c r="F60" s="1">
        <f t="shared" si="8"/>
        <v>108</v>
      </c>
      <c r="G60" s="3">
        <f t="shared" si="9"/>
        <v>3452.9900000000002</v>
      </c>
      <c r="H60" s="1">
        <f>INDEX(Data!F$21:F$220,Graph!M60)</f>
        <v>34.37727275677356</v>
      </c>
      <c r="I60" s="1">
        <f>INDEX(Data!G$21:G$220,Graph!M60)</f>
        <v>78.6</v>
      </c>
      <c r="J60">
        <f t="shared" si="14"/>
        <v>39.3</v>
      </c>
      <c r="K60" s="1">
        <f t="shared" si="15"/>
        <v>-0.15922728453745805</v>
      </c>
      <c r="L60">
        <v>5</v>
      </c>
      <c r="M60">
        <v>83</v>
      </c>
    </row>
    <row r="61" spans="1:13" ht="12.75">
      <c r="A61" s="1" t="str">
        <f>INDEX(Data!B$21:B$220,Graph!M61)</f>
        <v>Egypt</v>
      </c>
      <c r="B61" s="1">
        <f t="shared" si="10"/>
        <v>6.484078765621939</v>
      </c>
      <c r="C61" s="1">
        <f t="shared" si="11"/>
        <v>2420.6560000000013</v>
      </c>
      <c r="D61" s="1">
        <f t="shared" si="12"/>
        <v>2455.9060000000013</v>
      </c>
      <c r="E61" s="1">
        <f t="shared" si="13"/>
        <v>6484131.2943230085</v>
      </c>
      <c r="F61" s="1">
        <f t="shared" si="8"/>
        <v>74</v>
      </c>
      <c r="G61" s="3">
        <f t="shared" si="9"/>
        <v>2420.6560000000013</v>
      </c>
      <c r="H61" s="1">
        <f>INDEX(Data!F$21:F$220,Graph!M61)</f>
        <v>6.484078765621939</v>
      </c>
      <c r="I61" s="1">
        <f>INDEX(Data!G$21:G$220,Graph!M61)</f>
        <v>70.5</v>
      </c>
      <c r="J61">
        <f t="shared" si="14"/>
        <v>35.25</v>
      </c>
      <c r="K61" s="1">
        <f t="shared" si="15"/>
        <v>-0.10544341319662376</v>
      </c>
      <c r="L61">
        <v>3</v>
      </c>
      <c r="M61">
        <v>120</v>
      </c>
    </row>
    <row r="62" spans="1:13" ht="12.75">
      <c r="A62" s="1" t="str">
        <f>INDEX(Data!B$21:B$220,Graph!M62)</f>
        <v>Turkey</v>
      </c>
      <c r="B62" s="1">
        <f t="shared" si="10"/>
        <v>6.7868567432052584</v>
      </c>
      <c r="C62" s="1">
        <f t="shared" si="11"/>
        <v>2524.256000000001</v>
      </c>
      <c r="D62" s="1">
        <f t="shared" si="12"/>
        <v>2559.4060000000013</v>
      </c>
      <c r="E62" s="1">
        <f t="shared" si="13"/>
        <v>6786099.262282376</v>
      </c>
      <c r="F62" s="1">
        <f t="shared" si="8"/>
        <v>77</v>
      </c>
      <c r="G62" s="3">
        <f t="shared" si="9"/>
        <v>2524.256000000001</v>
      </c>
      <c r="H62" s="1">
        <f>INDEX(Data!F$21:F$220,Graph!M62)</f>
        <v>6.7868567432052584</v>
      </c>
      <c r="I62" s="1">
        <f>INDEX(Data!G$21:G$220,Graph!M62)</f>
        <v>70.3</v>
      </c>
      <c r="J62">
        <f t="shared" si="14"/>
        <v>35.15</v>
      </c>
      <c r="K62" s="1">
        <f t="shared" si="15"/>
        <v>-0.2366140628284379</v>
      </c>
      <c r="L62">
        <v>9</v>
      </c>
      <c r="M62">
        <v>88</v>
      </c>
    </row>
    <row r="63" spans="1:13" ht="12.75">
      <c r="A63" s="1" t="str">
        <f>INDEX(Data!B$21:B$220,Graph!M63)</f>
        <v>Ethiopia</v>
      </c>
      <c r="B63" s="1">
        <f t="shared" si="10"/>
        <v>245.98715448606922</v>
      </c>
      <c r="C63" s="1">
        <f t="shared" si="11"/>
        <v>6152.9439999999995</v>
      </c>
      <c r="D63" s="1">
        <f t="shared" si="12"/>
        <v>6187.4439999999995</v>
      </c>
      <c r="E63" s="1">
        <f t="shared" si="13"/>
        <v>245987181.05401826</v>
      </c>
      <c r="F63" s="1">
        <f t="shared" si="8"/>
        <v>195</v>
      </c>
      <c r="G63" s="3">
        <f t="shared" si="9"/>
        <v>6152.9439999999995</v>
      </c>
      <c r="H63" s="1">
        <f>INDEX(Data!F$21:F$220,Graph!M63)</f>
        <v>245.98715448606922</v>
      </c>
      <c r="I63" s="1">
        <f>INDEX(Data!G$21:G$220,Graph!M63)</f>
        <v>69</v>
      </c>
      <c r="J63">
        <f t="shared" si="14"/>
        <v>34.5</v>
      </c>
      <c r="K63" s="1">
        <f t="shared" si="15"/>
        <v>-18.966987510547227</v>
      </c>
      <c r="L63">
        <v>2</v>
      </c>
      <c r="M63">
        <v>170</v>
      </c>
    </row>
    <row r="64" spans="1:13" ht="12.75">
      <c r="A64" s="1" t="str">
        <f>INDEX(Data!B$21:B$220,Graph!M64)</f>
        <v>Iran (Islamic Republic of)</v>
      </c>
      <c r="B64" s="1">
        <f t="shared" si="10"/>
        <v>32.88619827616728</v>
      </c>
      <c r="C64" s="1">
        <f t="shared" si="11"/>
        <v>3145.140000000001</v>
      </c>
      <c r="D64" s="1">
        <f t="shared" si="12"/>
        <v>3179.190000000001</v>
      </c>
      <c r="E64" s="1">
        <f t="shared" si="13"/>
        <v>32886111.909835417</v>
      </c>
      <c r="F64" s="1">
        <f t="shared" si="8"/>
        <v>103</v>
      </c>
      <c r="G64" s="3">
        <f t="shared" si="9"/>
        <v>3145.140000000001</v>
      </c>
      <c r="H64" s="1">
        <f>INDEX(Data!F$21:F$220,Graph!M64)</f>
        <v>32.88619827616728</v>
      </c>
      <c r="I64" s="1">
        <f>INDEX(Data!G$21:G$220,Graph!M64)</f>
        <v>68.1</v>
      </c>
      <c r="J64">
        <f t="shared" si="14"/>
        <v>34.05</v>
      </c>
      <c r="K64" s="1">
        <f t="shared" si="15"/>
        <v>-0.47391604252737807</v>
      </c>
      <c r="L64">
        <v>6</v>
      </c>
      <c r="M64">
        <v>101</v>
      </c>
    </row>
    <row r="65" spans="1:13" ht="12.75">
      <c r="A65" s="1" t="str">
        <f>INDEX(Data!B$21:B$220,Graph!M65)</f>
        <v>Thailand</v>
      </c>
      <c r="B65" s="1">
        <f t="shared" si="10"/>
        <v>8.328655716406978</v>
      </c>
      <c r="C65" s="1">
        <f t="shared" si="11"/>
        <v>2607.840000000001</v>
      </c>
      <c r="D65" s="1">
        <f t="shared" si="12"/>
        <v>2638.940000000001</v>
      </c>
      <c r="E65" s="1">
        <f t="shared" si="13"/>
        <v>8328085.964636754</v>
      </c>
      <c r="F65" s="1">
        <f t="shared" si="8"/>
        <v>84</v>
      </c>
      <c r="G65" s="3">
        <f t="shared" si="9"/>
        <v>2607.840000000001</v>
      </c>
      <c r="H65" s="1">
        <f>INDEX(Data!F$21:F$220,Graph!M65)</f>
        <v>8.328655716406978</v>
      </c>
      <c r="I65" s="1">
        <f>INDEX(Data!G$21:G$220,Graph!M65)</f>
        <v>62.2</v>
      </c>
      <c r="J65">
        <f t="shared" si="14"/>
        <v>31.1</v>
      </c>
      <c r="K65" s="1">
        <f t="shared" si="15"/>
        <v>-0.3068064315868462</v>
      </c>
      <c r="L65">
        <v>5</v>
      </c>
      <c r="M65">
        <v>76</v>
      </c>
    </row>
    <row r="66" spans="1:13" ht="12.75">
      <c r="A66" s="1" t="str">
        <f>INDEX(Data!B$21:B$220,Graph!M66)</f>
        <v>France</v>
      </c>
      <c r="B66" s="1">
        <f t="shared" si="10"/>
        <v>33.99691827823249</v>
      </c>
      <c r="C66" s="1">
        <f t="shared" si="11"/>
        <v>3383.7900000000004</v>
      </c>
      <c r="D66" s="1">
        <f t="shared" si="12"/>
        <v>3413.6900000000005</v>
      </c>
      <c r="E66" s="1">
        <f t="shared" si="13"/>
        <v>33996025.58014916</v>
      </c>
      <c r="F66" s="1">
        <f t="shared" si="8"/>
        <v>107</v>
      </c>
      <c r="G66" s="3">
        <f t="shared" si="9"/>
        <v>3383.7900000000004</v>
      </c>
      <c r="H66" s="1">
        <f>INDEX(Data!F$21:F$220,Graph!M66)</f>
        <v>33.99691827823249</v>
      </c>
      <c r="I66" s="1">
        <f>INDEX(Data!G$21:G$220,Graph!M66)</f>
        <v>59.8</v>
      </c>
      <c r="J66">
        <f t="shared" si="14"/>
        <v>29.9</v>
      </c>
      <c r="K66" s="1">
        <f t="shared" si="15"/>
        <v>-0.3803544785410651</v>
      </c>
      <c r="L66">
        <v>11</v>
      </c>
      <c r="M66">
        <v>16</v>
      </c>
    </row>
    <row r="67" spans="1:13" ht="12.75">
      <c r="A67" s="1" t="str">
        <f>INDEX(Data!B$21:B$220,Graph!M67)</f>
        <v>United Kingdom</v>
      </c>
      <c r="B67" s="1">
        <f t="shared" si="10"/>
        <v>1.0143908812831863</v>
      </c>
      <c r="C67" s="1">
        <f t="shared" si="11"/>
        <v>240.04600000000005</v>
      </c>
      <c r="D67" s="1">
        <f t="shared" si="12"/>
        <v>269.59600000000006</v>
      </c>
      <c r="E67" s="1">
        <f t="shared" si="13"/>
        <v>1014021.4680069477</v>
      </c>
      <c r="F67" s="1">
        <f t="shared" si="8"/>
        <v>27</v>
      </c>
      <c r="G67" s="3">
        <f t="shared" si="9"/>
        <v>240.04600000000005</v>
      </c>
      <c r="H67" s="1">
        <f>INDEX(Data!F$21:F$220,Graph!M67)</f>
        <v>1.0143908812831863</v>
      </c>
      <c r="I67" s="1">
        <f>INDEX(Data!G$21:G$220,Graph!M67)</f>
        <v>59.1</v>
      </c>
      <c r="J67">
        <f t="shared" si="14"/>
        <v>29.55</v>
      </c>
      <c r="K67" s="1">
        <f t="shared" si="15"/>
        <v>-0.104110639864333</v>
      </c>
      <c r="L67">
        <v>11</v>
      </c>
      <c r="M67">
        <v>12</v>
      </c>
    </row>
    <row r="68" spans="1:13" ht="12.75">
      <c r="A68" s="1" t="str">
        <f>INDEX(Data!B$21:B$220,Graph!M68)</f>
        <v>Italy</v>
      </c>
      <c r="B68" s="1">
        <f t="shared" si="10"/>
        <v>2.7716336727880786</v>
      </c>
      <c r="C68" s="1">
        <f t="shared" si="11"/>
        <v>633.2460000000001</v>
      </c>
      <c r="D68" s="1">
        <f t="shared" si="12"/>
        <v>661.9960000000001</v>
      </c>
      <c r="E68" s="1">
        <f t="shared" si="13"/>
        <v>2771030.2116818866</v>
      </c>
      <c r="F68" s="1">
        <f t="shared" si="8"/>
        <v>47</v>
      </c>
      <c r="G68" s="3">
        <f t="shared" si="9"/>
        <v>633.2460000000001</v>
      </c>
      <c r="H68" s="1">
        <f>INDEX(Data!F$21:F$220,Graph!M68)</f>
        <v>2.7716336727880786</v>
      </c>
      <c r="I68" s="1">
        <f>INDEX(Data!G$21:G$220,Graph!M68)</f>
        <v>57.5</v>
      </c>
      <c r="J68">
        <f t="shared" si="14"/>
        <v>28.75</v>
      </c>
      <c r="K68" s="1">
        <f t="shared" si="15"/>
        <v>-0.034906080171065224</v>
      </c>
      <c r="L68">
        <v>11</v>
      </c>
      <c r="M68">
        <v>21</v>
      </c>
    </row>
    <row r="69" spans="1:13" ht="12.75">
      <c r="A69" s="1" t="str">
        <f>INDEX(Data!B$21:B$220,Graph!M69)</f>
        <v>Democratic Rep Congo</v>
      </c>
      <c r="B69" s="1">
        <f t="shared" si="10"/>
        <v>150.7121144414254</v>
      </c>
      <c r="C69" s="1">
        <f t="shared" si="11"/>
        <v>5922.617999999999</v>
      </c>
      <c r="D69" s="1">
        <f t="shared" si="12"/>
        <v>5948.217999999999</v>
      </c>
      <c r="E69" s="1">
        <f t="shared" si="13"/>
        <v>150712176.20240194</v>
      </c>
      <c r="F69" s="1">
        <f t="shared" si="8"/>
        <v>178</v>
      </c>
      <c r="G69" s="3">
        <f t="shared" si="9"/>
        <v>5922.617999999999</v>
      </c>
      <c r="H69" s="1">
        <f>INDEX(Data!F$21:F$220,Graph!M69)</f>
        <v>150.7121144414254</v>
      </c>
      <c r="I69" s="1">
        <f>INDEX(Data!G$21:G$220,Graph!M69)</f>
        <v>51.2</v>
      </c>
      <c r="J69">
        <f t="shared" si="14"/>
        <v>25.6</v>
      </c>
      <c r="K69" s="1">
        <f t="shared" si="15"/>
        <v>-6.992412452617742</v>
      </c>
      <c r="L69">
        <v>1</v>
      </c>
      <c r="M69">
        <v>168</v>
      </c>
    </row>
    <row r="70" spans="1:13" ht="12.75">
      <c r="A70" s="1" t="str">
        <f>INDEX(Data!B$21:B$220,Graph!M70)</f>
        <v>Myanmar</v>
      </c>
      <c r="B70" s="1">
        <f t="shared" si="10"/>
        <v>67.58790955955563</v>
      </c>
      <c r="C70" s="1">
        <f t="shared" si="11"/>
        <v>5344.201999999998</v>
      </c>
      <c r="D70" s="1">
        <f t="shared" si="12"/>
        <v>5368.651999999998</v>
      </c>
      <c r="E70" s="1">
        <f t="shared" si="13"/>
        <v>67587139.83393468</v>
      </c>
      <c r="F70" s="1">
        <f t="shared" si="8"/>
        <v>142</v>
      </c>
      <c r="G70" s="3">
        <f t="shared" si="9"/>
        <v>5344.201999999998</v>
      </c>
      <c r="H70" s="1">
        <f>INDEX(Data!F$21:F$220,Graph!M70)</f>
        <v>67.58790955955563</v>
      </c>
      <c r="I70" s="1">
        <f>INDEX(Data!G$21:G$220,Graph!M70)</f>
        <v>48.9</v>
      </c>
      <c r="J70">
        <f t="shared" si="14"/>
        <v>24.45</v>
      </c>
      <c r="K70" s="1">
        <f t="shared" si="15"/>
        <v>-1.7573285356824613</v>
      </c>
      <c r="L70">
        <v>5</v>
      </c>
      <c r="M70">
        <v>132</v>
      </c>
    </row>
    <row r="71" spans="1:13" ht="12.75">
      <c r="A71" s="1" t="str">
        <f>INDEX(Data!B$21:B$220,Graph!M71)</f>
        <v>Ukraine</v>
      </c>
      <c r="B71" s="1">
        <f t="shared" si="10"/>
        <v>2.9628828323309477</v>
      </c>
      <c r="C71" s="1">
        <f t="shared" si="11"/>
        <v>724.3150000000003</v>
      </c>
      <c r="D71" s="1">
        <f t="shared" si="12"/>
        <v>748.7650000000003</v>
      </c>
      <c r="E71" s="1">
        <f t="shared" si="13"/>
        <v>2962077.833934683</v>
      </c>
      <c r="F71" s="1">
        <f t="shared" si="8"/>
        <v>52</v>
      </c>
      <c r="G71" s="3">
        <f t="shared" si="9"/>
        <v>724.3150000000003</v>
      </c>
      <c r="H71" s="1">
        <f>INDEX(Data!F$21:F$220,Graph!M71)</f>
        <v>2.9628828323309477</v>
      </c>
      <c r="I71" s="1">
        <f>INDEX(Data!G$21:G$220,Graph!M71)</f>
        <v>48.9</v>
      </c>
      <c r="J71">
        <f t="shared" si="14"/>
        <v>24.45</v>
      </c>
      <c r="K71" s="1">
        <f t="shared" si="15"/>
        <v>-0.23435278626124267</v>
      </c>
      <c r="L71">
        <v>9</v>
      </c>
      <c r="M71">
        <v>70</v>
      </c>
    </row>
    <row r="72" spans="1:13" ht="12.75">
      <c r="A72" s="1" t="str">
        <f>INDEX(Data!B$21:B$220,Graph!M72)</f>
        <v>Republic of Korea</v>
      </c>
      <c r="B72" s="1">
        <f t="shared" si="10"/>
        <v>5.406081904339028</v>
      </c>
      <c r="C72" s="1">
        <f t="shared" si="11"/>
        <v>2249.065000000001</v>
      </c>
      <c r="D72" s="1">
        <f t="shared" si="12"/>
        <v>2272.765000000001</v>
      </c>
      <c r="E72" s="1">
        <f t="shared" si="13"/>
        <v>5406035.593629939</v>
      </c>
      <c r="F72" s="1">
        <f t="shared" si="8"/>
        <v>66</v>
      </c>
      <c r="G72" s="3">
        <f t="shared" si="9"/>
        <v>2249.065000000001</v>
      </c>
      <c r="H72" s="1">
        <f>INDEX(Data!F$21:F$220,Graph!M72)</f>
        <v>5.406081904339028</v>
      </c>
      <c r="I72" s="1">
        <f>INDEX(Data!G$21:G$220,Graph!M72)</f>
        <v>47.4</v>
      </c>
      <c r="J72">
        <f t="shared" si="14"/>
        <v>23.7</v>
      </c>
      <c r="K72" s="1">
        <f t="shared" si="15"/>
        <v>-0.10762432880431483</v>
      </c>
      <c r="L72">
        <v>7</v>
      </c>
      <c r="M72">
        <v>28</v>
      </c>
    </row>
    <row r="73" spans="1:13" ht="12.75">
      <c r="A73" s="1" t="str">
        <f>INDEX(Data!B$21:B$220,Graph!M73)</f>
        <v>South Africa</v>
      </c>
      <c r="B73" s="1">
        <f t="shared" si="10"/>
        <v>83.9684096159917</v>
      </c>
      <c r="C73" s="1">
        <f t="shared" si="11"/>
        <v>5465.126999999998</v>
      </c>
      <c r="D73" s="1">
        <f t="shared" si="12"/>
        <v>5487.526999999997</v>
      </c>
      <c r="E73" s="1">
        <f t="shared" si="13"/>
        <v>83968126.17710172</v>
      </c>
      <c r="F73" s="1">
        <f t="shared" si="8"/>
        <v>155</v>
      </c>
      <c r="G73" s="3">
        <f t="shared" si="9"/>
        <v>5465.126999999998</v>
      </c>
      <c r="H73" s="1">
        <f>INDEX(Data!F$21:F$220,Graph!M73)</f>
        <v>83.9684096159917</v>
      </c>
      <c r="I73" s="1">
        <f>INDEX(Data!G$21:G$220,Graph!M73)</f>
        <v>44.8</v>
      </c>
      <c r="J73">
        <f t="shared" si="14"/>
        <v>22.4</v>
      </c>
      <c r="K73" s="1">
        <f t="shared" si="15"/>
        <v>-2.41903496818054</v>
      </c>
      <c r="L73">
        <v>2</v>
      </c>
      <c r="M73">
        <v>119</v>
      </c>
    </row>
    <row r="74" spans="1:13" ht="12.75">
      <c r="A74" s="1" t="str">
        <f>INDEX(Data!B$21:B$220,Graph!M74)</f>
        <v>Colombia</v>
      </c>
      <c r="B74" s="1">
        <f t="shared" si="10"/>
        <v>56.10046585488403</v>
      </c>
      <c r="C74" s="1">
        <f t="shared" si="11"/>
        <v>5075.06</v>
      </c>
      <c r="D74" s="1">
        <f t="shared" si="12"/>
        <v>5096.81</v>
      </c>
      <c r="E74" s="1">
        <f t="shared" si="13"/>
        <v>56100079.968837604</v>
      </c>
      <c r="F74" s="1">
        <f t="shared" si="8"/>
        <v>132</v>
      </c>
      <c r="G74" s="3">
        <f t="shared" si="9"/>
        <v>5075.06</v>
      </c>
      <c r="H74" s="1">
        <f>INDEX(Data!F$21:F$220,Graph!M74)</f>
        <v>56.10046585488403</v>
      </c>
      <c r="I74" s="1">
        <f>INDEX(Data!G$21:G$220,Graph!M74)</f>
        <v>43.5</v>
      </c>
      <c r="J74">
        <f t="shared" si="14"/>
        <v>21.75</v>
      </c>
      <c r="K74" s="1">
        <f t="shared" si="15"/>
        <v>-1.1162274989883088</v>
      </c>
      <c r="L74">
        <v>8</v>
      </c>
      <c r="M74">
        <v>73</v>
      </c>
    </row>
    <row r="75" spans="1:13" ht="12.75">
      <c r="A75" s="1" t="str">
        <f>INDEX(Data!B$21:B$220,Graph!M75)</f>
        <v>Spain</v>
      </c>
      <c r="B75" s="1">
        <f t="shared" si="10"/>
        <v>3.2730869839918717</v>
      </c>
      <c r="C75" s="1">
        <f t="shared" si="11"/>
        <v>772.3650000000002</v>
      </c>
      <c r="D75" s="1">
        <f t="shared" si="12"/>
        <v>792.8650000000002</v>
      </c>
      <c r="E75" s="1">
        <f t="shared" si="13"/>
        <v>3273026.568329693</v>
      </c>
      <c r="F75" s="1">
        <f t="shared" si="8"/>
        <v>54</v>
      </c>
      <c r="G75" s="3">
        <f t="shared" si="9"/>
        <v>772.3650000000002</v>
      </c>
      <c r="H75" s="1">
        <f>INDEX(Data!F$21:F$220,Graph!M75)</f>
        <v>3.2730869839918717</v>
      </c>
      <c r="I75" s="1">
        <f>INDEX(Data!G$21:G$220,Graph!M75)</f>
        <v>41</v>
      </c>
      <c r="J75">
        <f t="shared" si="14"/>
        <v>20.5</v>
      </c>
      <c r="K75" s="1">
        <f t="shared" si="15"/>
        <v>-0.158380458079594</v>
      </c>
      <c r="L75">
        <v>11</v>
      </c>
      <c r="M75">
        <v>20</v>
      </c>
    </row>
    <row r="76" spans="1:13" ht="12.75">
      <c r="A76" s="1" t="str">
        <f>INDEX(Data!B$21:B$220,Graph!M76)</f>
        <v>Poland</v>
      </c>
      <c r="B76" s="1">
        <f t="shared" si="10"/>
        <v>1.6945358717086187</v>
      </c>
      <c r="C76" s="1">
        <f t="shared" si="11"/>
        <v>403.79600000000005</v>
      </c>
      <c r="D76" s="1">
        <f t="shared" si="12"/>
        <v>423.09600000000006</v>
      </c>
      <c r="E76" s="1">
        <f t="shared" si="13"/>
        <v>1694043.1838421011</v>
      </c>
      <c r="F76" s="1">
        <f t="shared" si="8"/>
        <v>35</v>
      </c>
      <c r="G76" s="3">
        <f t="shared" si="9"/>
        <v>403.79600000000005</v>
      </c>
      <c r="H76" s="1">
        <f>INDEX(Data!F$21:F$220,Graph!M76)</f>
        <v>1.6945358717086187</v>
      </c>
      <c r="I76" s="1">
        <f>INDEX(Data!G$21:G$220,Graph!M76)</f>
        <v>38.6</v>
      </c>
      <c r="J76">
        <f t="shared" si="14"/>
        <v>19.3</v>
      </c>
      <c r="K76" s="1">
        <f t="shared" si="15"/>
        <v>-0.08413572308647455</v>
      </c>
      <c r="L76">
        <v>9</v>
      </c>
      <c r="M76">
        <v>37</v>
      </c>
    </row>
    <row r="77" spans="1:13" ht="12.75">
      <c r="A77" s="1" t="str">
        <f>INDEX(Data!B$21:B$220,Graph!M77)</f>
        <v>Argentina</v>
      </c>
      <c r="B77" s="1">
        <f t="shared" si="10"/>
        <v>35.915965585615616</v>
      </c>
      <c r="C77" s="1">
        <f t="shared" si="11"/>
        <v>3527.09</v>
      </c>
      <c r="D77" s="1">
        <f t="shared" si="12"/>
        <v>3546.09</v>
      </c>
      <c r="E77" s="1">
        <f t="shared" si="13"/>
        <v>35915040.08772021</v>
      </c>
      <c r="F77" s="1">
        <f t="shared" si="8"/>
        <v>111</v>
      </c>
      <c r="G77" s="3">
        <f t="shared" si="9"/>
        <v>3527.09</v>
      </c>
      <c r="H77" s="1">
        <f>INDEX(Data!F$21:F$220,Graph!M77)</f>
        <v>35.915965585615616</v>
      </c>
      <c r="I77" s="1">
        <f>INDEX(Data!G$21:G$220,Graph!M77)</f>
        <v>38</v>
      </c>
      <c r="J77">
        <f t="shared" si="14"/>
        <v>19</v>
      </c>
      <c r="K77" s="1">
        <f t="shared" si="15"/>
        <v>-0.2370192065263268</v>
      </c>
      <c r="L77">
        <v>8</v>
      </c>
      <c r="M77">
        <v>34</v>
      </c>
    </row>
    <row r="78" spans="1:13" ht="12.75">
      <c r="A78" s="1" t="str">
        <f>INDEX(Data!B$21:B$220,Graph!M78)</f>
        <v>United Republic Tanzania</v>
      </c>
      <c r="B78" s="1">
        <f t="shared" si="10"/>
        <v>206.2727558412632</v>
      </c>
      <c r="C78" s="1">
        <f t="shared" si="11"/>
        <v>6058.6939999999995</v>
      </c>
      <c r="D78" s="1">
        <f t="shared" si="12"/>
        <v>6076.843999999999</v>
      </c>
      <c r="E78" s="1">
        <f t="shared" si="13"/>
        <v>206272167.81537485</v>
      </c>
      <c r="F78" s="1">
        <f t="shared" si="8"/>
        <v>191</v>
      </c>
      <c r="G78" s="3">
        <f t="shared" si="9"/>
        <v>6058.6939999999995</v>
      </c>
      <c r="H78" s="1">
        <f>INDEX(Data!F$21:F$220,Graph!M78)</f>
        <v>206.2727558412632</v>
      </c>
      <c r="I78" s="1">
        <f>INDEX(Data!G$21:G$220,Graph!M78)</f>
        <v>36.3</v>
      </c>
      <c r="J78">
        <f t="shared" si="14"/>
        <v>18.15</v>
      </c>
      <c r="K78" s="1">
        <f t="shared" si="15"/>
        <v>-2.2192400916775625</v>
      </c>
      <c r="L78">
        <v>2</v>
      </c>
      <c r="M78">
        <v>162</v>
      </c>
    </row>
    <row r="79" spans="1:13" ht="12.75">
      <c r="A79" s="1" t="str">
        <f>INDEX(Data!B$21:B$220,Graph!M79)</f>
        <v>Sudan</v>
      </c>
      <c r="B79" s="1">
        <f t="shared" si="10"/>
        <v>78.68528810705442</v>
      </c>
      <c r="C79" s="1">
        <f t="shared" si="11"/>
        <v>5398.466999999998</v>
      </c>
      <c r="D79" s="1">
        <f t="shared" si="12"/>
        <v>5414.916999999998</v>
      </c>
      <c r="E79" s="1">
        <f t="shared" si="13"/>
        <v>78685144.27068406</v>
      </c>
      <c r="F79" s="1">
        <f aca="true" t="shared" si="16" ref="F79:F110">RANK(E79,E$47:E$246,1)</f>
        <v>150</v>
      </c>
      <c r="G79" s="3">
        <f aca="true" t="shared" si="17" ref="G79:G110">C79</f>
        <v>5398.466999999998</v>
      </c>
      <c r="H79" s="1">
        <f>INDEX(Data!F$21:F$220,Graph!M79)</f>
        <v>78.68528810705442</v>
      </c>
      <c r="I79" s="1">
        <f>INDEX(Data!G$21:G$220,Graph!M79)</f>
        <v>32.9</v>
      </c>
      <c r="J79">
        <f t="shared" si="14"/>
        <v>16.45</v>
      </c>
      <c r="K79" s="1">
        <f t="shared" si="15"/>
        <v>-0.4043391150945581</v>
      </c>
      <c r="L79">
        <v>3</v>
      </c>
      <c r="M79">
        <v>139</v>
      </c>
    </row>
    <row r="80" spans="1:13" ht="12.75">
      <c r="A80" s="1" t="str">
        <f>INDEX(Data!B$21:B$220,Graph!M80)</f>
        <v>Kenya</v>
      </c>
      <c r="B80" s="1">
        <f t="shared" si="10"/>
        <v>44.19443368224012</v>
      </c>
      <c r="C80" s="1">
        <f t="shared" si="11"/>
        <v>3591.358000000001</v>
      </c>
      <c r="D80" s="1">
        <f t="shared" si="12"/>
        <v>3607.108000000001</v>
      </c>
      <c r="E80" s="1">
        <f t="shared" si="13"/>
        <v>44194153.046399646</v>
      </c>
      <c r="F80" s="1">
        <f t="shared" si="16"/>
        <v>121</v>
      </c>
      <c r="G80" s="3">
        <f t="shared" si="17"/>
        <v>3591.358000000001</v>
      </c>
      <c r="H80" s="1">
        <f>INDEX(Data!F$21:F$220,Graph!M80)</f>
        <v>44.19443368224012</v>
      </c>
      <c r="I80" s="1">
        <f>INDEX(Data!G$21:G$220,Graph!M80)</f>
        <v>31.5</v>
      </c>
      <c r="J80">
        <f t="shared" si="14"/>
        <v>15.75</v>
      </c>
      <c r="K80" s="1">
        <f t="shared" si="15"/>
        <v>-0.8194675135104461</v>
      </c>
      <c r="L80">
        <v>2</v>
      </c>
      <c r="M80">
        <v>148</v>
      </c>
    </row>
    <row r="81" spans="1:13" ht="12.75">
      <c r="A81" s="1" t="str">
        <f>INDEX(Data!B$21:B$220,Graph!M81)</f>
        <v>Algeria</v>
      </c>
      <c r="B81" s="1">
        <f t="shared" si="10"/>
        <v>16.7341959114641</v>
      </c>
      <c r="C81" s="1">
        <f t="shared" si="11"/>
        <v>3078.2900000000013</v>
      </c>
      <c r="D81" s="1">
        <f t="shared" si="12"/>
        <v>3093.9400000000014</v>
      </c>
      <c r="E81" s="1">
        <f t="shared" si="13"/>
        <v>16734113.014359009</v>
      </c>
      <c r="F81" s="1">
        <f t="shared" si="16"/>
        <v>90</v>
      </c>
      <c r="G81" s="3">
        <f t="shared" si="17"/>
        <v>3078.2900000000013</v>
      </c>
      <c r="H81" s="1">
        <f>INDEX(Data!F$21:F$220,Graph!M81)</f>
        <v>16.7341959114641</v>
      </c>
      <c r="I81" s="1">
        <f>INDEX(Data!G$21:G$220,Graph!M81)</f>
        <v>31.3</v>
      </c>
      <c r="J81">
        <f t="shared" si="14"/>
        <v>15.65</v>
      </c>
      <c r="K81" s="1">
        <f t="shared" si="15"/>
        <v>-0.3191793699223595</v>
      </c>
      <c r="L81">
        <v>3</v>
      </c>
      <c r="M81">
        <v>108</v>
      </c>
    </row>
    <row r="82" spans="1:13" ht="12.75">
      <c r="A82" s="1" t="str">
        <f>INDEX(Data!B$21:B$220,Graph!M82)</f>
        <v>Canada</v>
      </c>
      <c r="B82" s="1">
        <f t="shared" si="10"/>
        <v>6.057960280860232</v>
      </c>
      <c r="C82" s="1">
        <f t="shared" si="11"/>
        <v>2359.756000000001</v>
      </c>
      <c r="D82" s="1">
        <f t="shared" si="12"/>
        <v>2375.4060000000013</v>
      </c>
      <c r="E82" s="1">
        <f t="shared" si="13"/>
        <v>6057009.014359009</v>
      </c>
      <c r="F82" s="1">
        <f t="shared" si="16"/>
        <v>72</v>
      </c>
      <c r="G82" s="3">
        <f t="shared" si="17"/>
        <v>2359.756000000001</v>
      </c>
      <c r="H82" s="1">
        <f>INDEX(Data!F$21:F$220,Graph!M82)</f>
        <v>6.057960280860232</v>
      </c>
      <c r="I82" s="1">
        <f>INDEX(Data!G$21:G$220,Graph!M82)</f>
        <v>31.3</v>
      </c>
      <c r="J82">
        <f t="shared" si="14"/>
        <v>15.65</v>
      </c>
      <c r="K82" s="1">
        <f t="shared" si="15"/>
        <v>-0.3627713839803075</v>
      </c>
      <c r="L82">
        <v>10</v>
      </c>
      <c r="M82">
        <v>4</v>
      </c>
    </row>
    <row r="83" spans="1:13" ht="12.75">
      <c r="A83" s="1" t="str">
        <f>INDEX(Data!B$21:B$220,Graph!M83)</f>
        <v>Morocco</v>
      </c>
      <c r="B83" s="1">
        <f t="shared" si="10"/>
        <v>6.589522178818563</v>
      </c>
      <c r="C83" s="1">
        <f t="shared" si="11"/>
        <v>2470.9560000000015</v>
      </c>
      <c r="D83" s="1">
        <f t="shared" si="12"/>
        <v>2486.0060000000017</v>
      </c>
      <c r="E83" s="1">
        <f t="shared" si="13"/>
        <v>6589129.822115214</v>
      </c>
      <c r="F83" s="1">
        <f t="shared" si="16"/>
        <v>75</v>
      </c>
      <c r="G83" s="3">
        <f t="shared" si="17"/>
        <v>2470.9560000000015</v>
      </c>
      <c r="H83" s="1">
        <f>INDEX(Data!F$21:F$220,Graph!M83)</f>
        <v>6.589522178818563</v>
      </c>
      <c r="I83" s="1">
        <f>INDEX(Data!G$21:G$220,Graph!M83)</f>
        <v>30.1</v>
      </c>
      <c r="J83">
        <f t="shared" si="14"/>
        <v>15.05</v>
      </c>
      <c r="K83" s="1">
        <f t="shared" si="15"/>
        <v>-0.19418751965422043</v>
      </c>
      <c r="L83">
        <v>3</v>
      </c>
      <c r="M83">
        <v>125</v>
      </c>
    </row>
    <row r="84" spans="1:13" ht="12.75">
      <c r="A84" s="1" t="str">
        <f>INDEX(Data!B$21:B$220,Graph!M84)</f>
        <v>Peru</v>
      </c>
      <c r="B84" s="1">
        <f t="shared" si="10"/>
        <v>111.12655318980418</v>
      </c>
      <c r="C84" s="1">
        <f t="shared" si="11"/>
        <v>5706.699999999998</v>
      </c>
      <c r="D84" s="1">
        <f t="shared" si="12"/>
        <v>5720.099999999998</v>
      </c>
      <c r="E84" s="1">
        <f t="shared" si="13"/>
        <v>111126089.29344477</v>
      </c>
      <c r="F84" s="1">
        <f t="shared" si="16"/>
        <v>169</v>
      </c>
      <c r="G84" s="3">
        <f t="shared" si="17"/>
        <v>5706.699999999998</v>
      </c>
      <c r="H84" s="1">
        <f>INDEX(Data!F$21:F$220,Graph!M84)</f>
        <v>111.12655318980418</v>
      </c>
      <c r="I84" s="1">
        <f>INDEX(Data!G$21:G$220,Graph!M84)</f>
        <v>26.8</v>
      </c>
      <c r="J84">
        <f t="shared" si="14"/>
        <v>13.4</v>
      </c>
      <c r="K84" s="1">
        <f t="shared" si="15"/>
        <v>-2.8062226530216208</v>
      </c>
      <c r="L84">
        <v>8</v>
      </c>
      <c r="M84">
        <v>85</v>
      </c>
    </row>
    <row r="85" spans="1:13" ht="12.75">
      <c r="A85" s="1" t="str">
        <f>INDEX(Data!B$21:B$220,Graph!M85)</f>
        <v>Uzbekistan</v>
      </c>
      <c r="B85" s="1">
        <f t="shared" si="10"/>
        <v>4.621485379771162</v>
      </c>
      <c r="C85" s="1">
        <f t="shared" si="11"/>
        <v>830.9150000000003</v>
      </c>
      <c r="D85" s="1">
        <f t="shared" si="12"/>
        <v>843.7650000000003</v>
      </c>
      <c r="E85" s="1">
        <f t="shared" si="13"/>
        <v>4621111.117221295</v>
      </c>
      <c r="F85" s="1">
        <f t="shared" si="16"/>
        <v>58</v>
      </c>
      <c r="G85" s="3">
        <f t="shared" si="17"/>
        <v>830.9150000000003</v>
      </c>
      <c r="H85" s="1">
        <f>INDEX(Data!F$21:F$220,Graph!M85)</f>
        <v>4.621485379771162</v>
      </c>
      <c r="I85" s="1">
        <f>INDEX(Data!G$21:G$220,Graph!M85)</f>
        <v>25.7</v>
      </c>
      <c r="J85">
        <f t="shared" si="14"/>
        <v>12.85</v>
      </c>
      <c r="K85" s="1">
        <f t="shared" si="15"/>
        <v>-0.06861918082783625</v>
      </c>
      <c r="L85">
        <v>6</v>
      </c>
      <c r="M85">
        <v>107</v>
      </c>
    </row>
    <row r="86" spans="1:13" ht="12.75">
      <c r="A86" s="1" t="str">
        <f>INDEX(Data!B$21:B$220,Graph!M86)</f>
        <v>Venezuela</v>
      </c>
      <c r="B86" s="1">
        <f t="shared" si="10"/>
        <v>33.60220072868713</v>
      </c>
      <c r="C86" s="1">
        <f t="shared" si="11"/>
        <v>3341.2900000000004</v>
      </c>
      <c r="D86" s="1">
        <f t="shared" si="12"/>
        <v>3353.8900000000003</v>
      </c>
      <c r="E86" s="1">
        <f t="shared" si="13"/>
        <v>33602072.03711971</v>
      </c>
      <c r="F86" s="1">
        <f t="shared" si="16"/>
        <v>106</v>
      </c>
      <c r="G86" s="3">
        <f t="shared" si="17"/>
        <v>3341.2900000000004</v>
      </c>
      <c r="H86" s="1">
        <f>INDEX(Data!F$21:F$220,Graph!M86)</f>
        <v>33.60220072868713</v>
      </c>
      <c r="I86" s="1">
        <f>INDEX(Data!G$21:G$220,Graph!M86)</f>
        <v>25.2</v>
      </c>
      <c r="J86">
        <f t="shared" si="14"/>
        <v>12.6</v>
      </c>
      <c r="K86" s="1">
        <f t="shared" si="15"/>
        <v>-0.3947175495453621</v>
      </c>
      <c r="L86">
        <v>8</v>
      </c>
      <c r="M86">
        <v>68</v>
      </c>
    </row>
    <row r="87" spans="1:13" ht="12.75">
      <c r="A87" s="1" t="str">
        <f>INDEX(Data!B$21:B$220,Graph!M87)</f>
        <v>Uganda</v>
      </c>
      <c r="B87" s="1">
        <f t="shared" si="10"/>
        <v>103.59077585506995</v>
      </c>
      <c r="C87" s="1">
        <f t="shared" si="11"/>
        <v>5660.899999999998</v>
      </c>
      <c r="D87" s="1">
        <f t="shared" si="12"/>
        <v>5673.399999999998</v>
      </c>
      <c r="E87" s="1">
        <f t="shared" si="13"/>
        <v>103590150.00507909</v>
      </c>
      <c r="F87" s="1">
        <f t="shared" si="16"/>
        <v>165</v>
      </c>
      <c r="G87" s="3">
        <f t="shared" si="17"/>
        <v>5660.899999999998</v>
      </c>
      <c r="H87" s="1">
        <f>INDEX(Data!F$21:F$220,Graph!M87)</f>
        <v>103.59077585506995</v>
      </c>
      <c r="I87" s="1">
        <f>INDEX(Data!G$21:G$220,Graph!M87)</f>
        <v>25</v>
      </c>
      <c r="J87">
        <f t="shared" si="14"/>
        <v>12.5</v>
      </c>
      <c r="K87" s="1">
        <f t="shared" si="15"/>
        <v>-1.816359652076187</v>
      </c>
      <c r="L87">
        <v>2</v>
      </c>
      <c r="M87">
        <v>146</v>
      </c>
    </row>
    <row r="88" spans="1:13" ht="12.75">
      <c r="A88" s="1" t="str">
        <f>INDEX(Data!B$21:B$220,Graph!M88)</f>
        <v>Nepal</v>
      </c>
      <c r="B88" s="1">
        <f t="shared" si="10"/>
        <v>80.78156372072345</v>
      </c>
      <c r="C88" s="1">
        <f t="shared" si="11"/>
        <v>5428.6169999999975</v>
      </c>
      <c r="D88" s="1">
        <f t="shared" si="12"/>
        <v>5440.916999999998</v>
      </c>
      <c r="E88" s="1">
        <f t="shared" si="13"/>
        <v>80781143.94099782</v>
      </c>
      <c r="F88" s="1">
        <f t="shared" si="16"/>
        <v>152</v>
      </c>
      <c r="G88" s="3">
        <f t="shared" si="17"/>
        <v>5428.6169999999975</v>
      </c>
      <c r="H88" s="1">
        <f>INDEX(Data!F$21:F$220,Graph!M88)</f>
        <v>80.78156372072345</v>
      </c>
      <c r="I88" s="1">
        <f>INDEX(Data!G$21:G$220,Graph!M88)</f>
        <v>24.6</v>
      </c>
      <c r="J88">
        <f t="shared" si="14"/>
        <v>12.3</v>
      </c>
      <c r="K88" s="1">
        <f t="shared" si="15"/>
        <v>-0.48157405875295467</v>
      </c>
      <c r="L88">
        <v>4</v>
      </c>
      <c r="M88">
        <v>140</v>
      </c>
    </row>
    <row r="89" spans="1:13" ht="12.75">
      <c r="A89" s="1" t="str">
        <f>INDEX(Data!B$21:B$220,Graph!M89)</f>
        <v>Iraq</v>
      </c>
      <c r="B89" s="1">
        <f t="shared" si="10"/>
        <v>134.87564738512305</v>
      </c>
      <c r="C89" s="1">
        <f t="shared" si="11"/>
        <v>5876.3629999999985</v>
      </c>
      <c r="D89" s="1">
        <f t="shared" si="12"/>
        <v>5888.617999999999</v>
      </c>
      <c r="E89" s="1">
        <f t="shared" si="13"/>
        <v>134875187.92657954</v>
      </c>
      <c r="F89" s="1">
        <f t="shared" si="16"/>
        <v>176</v>
      </c>
      <c r="G89" s="3">
        <f t="shared" si="17"/>
        <v>5876.3629999999985</v>
      </c>
      <c r="H89" s="1">
        <f>INDEX(Data!F$21:F$220,Graph!M89)</f>
        <v>134.87564738512305</v>
      </c>
      <c r="I89" s="1">
        <f>INDEX(Data!G$21:G$220,Graph!M89)</f>
        <v>24.51</v>
      </c>
      <c r="J89">
        <f t="shared" si="14"/>
        <v>12.255</v>
      </c>
      <c r="K89" s="1">
        <f t="shared" si="15"/>
        <v>-3.727515900569159</v>
      </c>
      <c r="L89">
        <v>6</v>
      </c>
      <c r="M89">
        <v>184</v>
      </c>
    </row>
    <row r="90" spans="1:13" ht="12.75">
      <c r="A90" s="1" t="str">
        <f>INDEX(Data!B$21:B$220,Graph!M90)</f>
        <v>Malaysia</v>
      </c>
      <c r="B90" s="1">
        <f t="shared" si="10"/>
        <v>4.881426528594873</v>
      </c>
      <c r="C90" s="1">
        <f t="shared" si="11"/>
        <v>2178.6650000000004</v>
      </c>
      <c r="D90" s="1">
        <f t="shared" si="12"/>
        <v>2190.6650000000004</v>
      </c>
      <c r="E90" s="1">
        <f t="shared" si="13"/>
        <v>4881062.844875918</v>
      </c>
      <c r="F90" s="1">
        <f t="shared" si="16"/>
        <v>62</v>
      </c>
      <c r="G90" s="3">
        <f t="shared" si="17"/>
        <v>2178.6650000000004</v>
      </c>
      <c r="H90" s="1">
        <f>INDEX(Data!F$21:F$220,Graph!M90)</f>
        <v>4.881426528594873</v>
      </c>
      <c r="I90" s="1">
        <f>INDEX(Data!G$21:G$220,Graph!M90)</f>
        <v>24</v>
      </c>
      <c r="J90">
        <f t="shared" si="14"/>
        <v>12</v>
      </c>
      <c r="K90" s="1">
        <f t="shared" si="15"/>
        <v>-0.03032982982692456</v>
      </c>
      <c r="L90">
        <v>5</v>
      </c>
      <c r="M90">
        <v>59</v>
      </c>
    </row>
    <row r="91" spans="1:13" ht="12.75">
      <c r="A91" s="1" t="str">
        <f>INDEX(Data!B$21:B$220,Graph!M91)</f>
        <v>Saudi Arabia</v>
      </c>
      <c r="B91" s="1">
        <f t="shared" si="10"/>
        <v>0.3764662664643404</v>
      </c>
      <c r="C91" s="1">
        <f t="shared" si="11"/>
        <v>66.51100000000002</v>
      </c>
      <c r="D91" s="1">
        <f t="shared" si="12"/>
        <v>78.26100000000002</v>
      </c>
      <c r="E91" s="1">
        <f t="shared" si="13"/>
        <v>376080.76477433625</v>
      </c>
      <c r="F91" s="1">
        <f t="shared" si="16"/>
        <v>16</v>
      </c>
      <c r="G91" s="3">
        <f t="shared" si="17"/>
        <v>66.51100000000002</v>
      </c>
      <c r="H91" s="1">
        <f>INDEX(Data!F$21:F$220,Graph!M91)</f>
        <v>0.3764662664643404</v>
      </c>
      <c r="I91" s="1">
        <f>INDEX(Data!G$21:G$220,Graph!M91)</f>
        <v>23.5</v>
      </c>
      <c r="J91">
        <f t="shared" si="14"/>
        <v>11.75</v>
      </c>
      <c r="K91" s="1">
        <f t="shared" si="15"/>
        <v>-0.1311490751451126</v>
      </c>
      <c r="L91">
        <v>6</v>
      </c>
      <c r="M91">
        <v>77</v>
      </c>
    </row>
    <row r="92" spans="1:13" ht="12.75">
      <c r="A92" s="1" t="str">
        <f>INDEX(Data!B$21:B$220,Graph!M92)</f>
        <v>Afghanistan</v>
      </c>
      <c r="B92" s="1">
        <f t="shared" si="10"/>
        <v>318.46748565091286</v>
      </c>
      <c r="C92" s="1">
        <f t="shared" si="11"/>
        <v>6200.009</v>
      </c>
      <c r="D92" s="1">
        <f t="shared" si="12"/>
        <v>6211.474</v>
      </c>
      <c r="E92" s="1">
        <f t="shared" si="13"/>
        <v>318467181.6734585</v>
      </c>
      <c r="F92" s="1">
        <f t="shared" si="16"/>
        <v>197</v>
      </c>
      <c r="G92" s="3">
        <f t="shared" si="17"/>
        <v>6200.009</v>
      </c>
      <c r="H92" s="1">
        <f>INDEX(Data!F$21:F$220,Graph!M92)</f>
        <v>318.46748565091286</v>
      </c>
      <c r="I92" s="1">
        <f>INDEX(Data!G$21:G$220,Graph!M92)</f>
        <v>22.93</v>
      </c>
      <c r="J92">
        <f t="shared" si="14"/>
        <v>11.465</v>
      </c>
      <c r="K92" s="1">
        <f t="shared" si="15"/>
        <v>-40.87488970642352</v>
      </c>
      <c r="L92">
        <v>6</v>
      </c>
      <c r="M92">
        <v>178</v>
      </c>
    </row>
    <row r="93" spans="1:13" ht="12.75">
      <c r="A93" s="1" t="str">
        <f>INDEX(Data!B$21:B$220,Graph!M93)</f>
        <v>Democratic PR of Korea</v>
      </c>
      <c r="B93" s="1">
        <f t="shared" si="10"/>
        <v>5.846618976321189</v>
      </c>
      <c r="C93" s="1">
        <f t="shared" si="11"/>
        <v>2332.835500000001</v>
      </c>
      <c r="D93" s="1">
        <f t="shared" si="12"/>
        <v>2344.106000000001</v>
      </c>
      <c r="E93" s="1">
        <f t="shared" si="13"/>
        <v>5846184.611139503</v>
      </c>
      <c r="F93" s="1">
        <f t="shared" si="16"/>
        <v>71</v>
      </c>
      <c r="G93" s="3">
        <f t="shared" si="17"/>
        <v>2332.835500000001</v>
      </c>
      <c r="H93" s="1">
        <f>INDEX(Data!F$21:F$220,Graph!M93)</f>
        <v>5.846618976321189</v>
      </c>
      <c r="I93" s="1">
        <f>INDEX(Data!G$21:G$220,Graph!M93)</f>
        <v>22.541</v>
      </c>
      <c r="J93">
        <f t="shared" si="14"/>
        <v>11.2705</v>
      </c>
      <c r="K93" s="1">
        <f t="shared" si="15"/>
        <v>-0.21134130453904376</v>
      </c>
      <c r="L93">
        <v>7</v>
      </c>
      <c r="M93">
        <v>181</v>
      </c>
    </row>
    <row r="94" spans="1:13" ht="12.75">
      <c r="A94" s="1" t="str">
        <f>INDEX(Data!B$21:B$220,Graph!M94)</f>
        <v>Romania</v>
      </c>
      <c r="B94" s="1">
        <f t="shared" si="10"/>
        <v>2.806539752959144</v>
      </c>
      <c r="C94" s="1">
        <f t="shared" si="11"/>
        <v>673.1960000000001</v>
      </c>
      <c r="D94" s="1">
        <f t="shared" si="12"/>
        <v>684.3960000000002</v>
      </c>
      <c r="E94" s="1">
        <f t="shared" si="13"/>
        <v>2806072.588550857</v>
      </c>
      <c r="F94" s="1">
        <f t="shared" si="16"/>
        <v>48</v>
      </c>
      <c r="G94" s="3">
        <f t="shared" si="17"/>
        <v>673.1960000000001</v>
      </c>
      <c r="H94" s="1">
        <f>INDEX(Data!F$21:F$220,Graph!M94)</f>
        <v>2.806539752959144</v>
      </c>
      <c r="I94" s="1">
        <f>INDEX(Data!G$21:G$220,Graph!M94)</f>
        <v>22.4</v>
      </c>
      <c r="J94">
        <f t="shared" si="14"/>
        <v>11.2</v>
      </c>
      <c r="K94" s="1">
        <f t="shared" si="15"/>
        <v>-0.015656123627618257</v>
      </c>
      <c r="L94">
        <v>9</v>
      </c>
      <c r="M94">
        <v>69</v>
      </c>
    </row>
    <row r="95" spans="1:13" ht="12.75">
      <c r="A95" s="1" t="str">
        <f>INDEX(Data!B$21:B$220,Graph!M95)</f>
        <v>Taiwan</v>
      </c>
      <c r="B95" s="1">
        <f t="shared" si="10"/>
        <v>4.7265935011928075</v>
      </c>
      <c r="C95" s="1">
        <f t="shared" si="11"/>
        <v>2156.1650000000004</v>
      </c>
      <c r="D95" s="1">
        <f t="shared" si="12"/>
        <v>2166.6650000000004</v>
      </c>
      <c r="E95" s="1">
        <f t="shared" si="13"/>
        <v>4726201.364266428</v>
      </c>
      <c r="F95" s="1">
        <f t="shared" si="16"/>
        <v>61</v>
      </c>
      <c r="G95" s="3">
        <f t="shared" si="17"/>
        <v>2156.1650000000004</v>
      </c>
      <c r="H95" s="1">
        <f>INDEX(Data!F$21:F$220,Graph!M95)</f>
        <v>4.7265935011928075</v>
      </c>
      <c r="I95" s="1">
        <f>INDEX(Data!G$21:G$220,Graph!M95)</f>
        <v>21</v>
      </c>
      <c r="J95">
        <f t="shared" si="14"/>
        <v>10.5</v>
      </c>
      <c r="K95" s="1">
        <f t="shared" si="15"/>
        <v>-0.1548330274020655</v>
      </c>
      <c r="L95">
        <v>7</v>
      </c>
      <c r="M95">
        <v>198</v>
      </c>
    </row>
    <row r="96" spans="1:13" ht="12.75">
      <c r="A96" s="1" t="str">
        <f>INDEX(Data!B$21:B$220,Graph!M96)</f>
        <v>Ghana</v>
      </c>
      <c r="B96" s="1">
        <f t="shared" si="10"/>
        <v>59.81112010477154</v>
      </c>
      <c r="C96" s="1">
        <f t="shared" si="11"/>
        <v>5119.96</v>
      </c>
      <c r="D96" s="1">
        <f t="shared" si="12"/>
        <v>5130.21</v>
      </c>
      <c r="E96" s="1">
        <f t="shared" si="13"/>
        <v>59811134.28416485</v>
      </c>
      <c r="F96" s="1">
        <f t="shared" si="16"/>
        <v>135</v>
      </c>
      <c r="G96" s="3">
        <f t="shared" si="17"/>
        <v>5119.96</v>
      </c>
      <c r="H96" s="1">
        <f>INDEX(Data!F$21:F$220,Graph!M96)</f>
        <v>59.81112010477154</v>
      </c>
      <c r="I96" s="1">
        <f>INDEX(Data!G$21:G$220,Graph!M96)</f>
        <v>20.5</v>
      </c>
      <c r="J96">
        <f t="shared" si="14"/>
        <v>10.25</v>
      </c>
      <c r="K96" s="1">
        <f t="shared" si="15"/>
        <v>-0.1485612504022953</v>
      </c>
      <c r="L96">
        <v>3</v>
      </c>
      <c r="M96">
        <v>131</v>
      </c>
    </row>
    <row r="97" spans="1:13" ht="12.75">
      <c r="A97" s="1" t="str">
        <f>INDEX(Data!B$21:B$220,Graph!M97)</f>
        <v>Australia</v>
      </c>
      <c r="B97" s="1">
        <f t="shared" si="10"/>
        <v>3.635527293342803</v>
      </c>
      <c r="C97" s="1">
        <f t="shared" si="11"/>
        <v>808.0150000000003</v>
      </c>
      <c r="D97" s="1">
        <f t="shared" si="12"/>
        <v>817.7650000000003</v>
      </c>
      <c r="E97" s="1">
        <f t="shared" si="13"/>
        <v>3635006.1239616834</v>
      </c>
      <c r="F97" s="1">
        <f t="shared" si="16"/>
        <v>56</v>
      </c>
      <c r="G97" s="3">
        <f t="shared" si="17"/>
        <v>808.0150000000003</v>
      </c>
      <c r="H97" s="1">
        <f>INDEX(Data!F$21:F$220,Graph!M97)</f>
        <v>3.635527293342803</v>
      </c>
      <c r="I97" s="1">
        <f>INDEX(Data!G$21:G$220,Graph!M97)</f>
        <v>19.5</v>
      </c>
      <c r="J97">
        <f t="shared" si="14"/>
        <v>9.75</v>
      </c>
      <c r="K97" s="1">
        <f t="shared" si="15"/>
        <v>-0.24394356451202004</v>
      </c>
      <c r="L97">
        <v>5</v>
      </c>
      <c r="M97">
        <v>3</v>
      </c>
    </row>
    <row r="98" spans="1:13" ht="12.75">
      <c r="A98" s="1" t="str">
        <f>INDEX(Data!B$21:B$220,Graph!M98)</f>
        <v>Yemen</v>
      </c>
      <c r="B98" s="1">
        <f t="shared" si="10"/>
        <v>86.38744458417224</v>
      </c>
      <c r="C98" s="1">
        <f t="shared" si="11"/>
        <v>5497.176999999998</v>
      </c>
      <c r="D98" s="1">
        <f t="shared" si="12"/>
        <v>5506.8269999999975</v>
      </c>
      <c r="E98" s="1">
        <f t="shared" si="13"/>
        <v>86387152.09192106</v>
      </c>
      <c r="F98" s="1">
        <f t="shared" si="16"/>
        <v>156</v>
      </c>
      <c r="G98" s="3">
        <f t="shared" si="17"/>
        <v>5497.176999999998</v>
      </c>
      <c r="H98" s="1">
        <f>INDEX(Data!F$21:F$220,Graph!M98)</f>
        <v>86.38744458417224</v>
      </c>
      <c r="I98" s="1">
        <f>INDEX(Data!G$21:G$220,Graph!M98)</f>
        <v>19.3</v>
      </c>
      <c r="J98">
        <f t="shared" si="14"/>
        <v>9.65</v>
      </c>
      <c r="K98" s="1">
        <f t="shared" si="15"/>
        <v>-0.2129180715300265</v>
      </c>
      <c r="L98">
        <v>6</v>
      </c>
      <c r="M98">
        <v>149</v>
      </c>
    </row>
    <row r="99" spans="1:13" ht="12.75">
      <c r="A99" s="1" t="str">
        <f>INDEX(Data!B$21:B$220,Graph!M99)</f>
        <v>Sri Lanka</v>
      </c>
      <c r="B99" s="1">
        <f t="shared" si="10"/>
        <v>5.808868363257145</v>
      </c>
      <c r="C99" s="1">
        <f t="shared" si="11"/>
        <v>2312.115000000001</v>
      </c>
      <c r="D99" s="1">
        <f t="shared" si="12"/>
        <v>2321.565000000001</v>
      </c>
      <c r="E99" s="1">
        <f t="shared" si="13"/>
        <v>5808099.027839785</v>
      </c>
      <c r="F99" s="1">
        <f t="shared" si="16"/>
        <v>70</v>
      </c>
      <c r="G99" s="3">
        <f t="shared" si="17"/>
        <v>2312.115000000001</v>
      </c>
      <c r="H99" s="1">
        <f>INDEX(Data!F$21:F$220,Graph!M99)</f>
        <v>5.808868363257145</v>
      </c>
      <c r="I99" s="1">
        <f>INDEX(Data!G$21:G$220,Graph!M99)</f>
        <v>18.9</v>
      </c>
      <c r="J99">
        <f t="shared" si="14"/>
        <v>9.45</v>
      </c>
      <c r="K99" s="1">
        <f t="shared" si="15"/>
        <v>-0.037750613064043925</v>
      </c>
      <c r="L99">
        <v>4</v>
      </c>
      <c r="M99">
        <v>96</v>
      </c>
    </row>
    <row r="100" spans="1:13" ht="12.75">
      <c r="A100" s="1" t="str">
        <f>INDEX(Data!B$21:B$220,Graph!M100)</f>
        <v>Mozambique</v>
      </c>
      <c r="B100" s="1">
        <f t="shared" si="10"/>
        <v>201.73278503075707</v>
      </c>
      <c r="C100" s="1">
        <f t="shared" si="11"/>
        <v>6028.054999999999</v>
      </c>
      <c r="D100" s="1">
        <f t="shared" si="12"/>
        <v>6037.304999999999</v>
      </c>
      <c r="E100" s="1">
        <f t="shared" si="13"/>
        <v>201732173.9637585</v>
      </c>
      <c r="F100" s="1">
        <f t="shared" si="16"/>
        <v>189</v>
      </c>
      <c r="G100" s="3">
        <f t="shared" si="17"/>
        <v>6028.054999999999</v>
      </c>
      <c r="H100" s="1">
        <f>INDEX(Data!F$21:F$220,Graph!M100)</f>
        <v>201.73278503075707</v>
      </c>
      <c r="I100" s="1">
        <f>INDEX(Data!G$21:G$220,Graph!M100)</f>
        <v>18.5</v>
      </c>
      <c r="J100">
        <f t="shared" si="14"/>
        <v>9.25</v>
      </c>
      <c r="K100" s="1">
        <f t="shared" si="15"/>
        <v>-0.3273833191202584</v>
      </c>
      <c r="L100">
        <v>2</v>
      </c>
      <c r="M100">
        <v>171</v>
      </c>
    </row>
    <row r="101" spans="1:13" ht="12.75">
      <c r="A101" s="1" t="str">
        <f>INDEX(Data!B$21:B$220,Graph!M101)</f>
        <v>Syrian Arab Republic</v>
      </c>
      <c r="B101" s="1">
        <f t="shared" si="10"/>
        <v>5.203579740120763</v>
      </c>
      <c r="C101" s="1">
        <f t="shared" si="11"/>
        <v>2216.665000000001</v>
      </c>
      <c r="D101" s="1">
        <f t="shared" si="12"/>
        <v>2225.3650000000007</v>
      </c>
      <c r="E101" s="1">
        <f t="shared" si="13"/>
        <v>5203108.787535041</v>
      </c>
      <c r="F101" s="1">
        <f t="shared" si="16"/>
        <v>65</v>
      </c>
      <c r="G101" s="3">
        <f t="shared" si="17"/>
        <v>2216.665000000001</v>
      </c>
      <c r="H101" s="1">
        <f>INDEX(Data!F$21:F$220,Graph!M101)</f>
        <v>5.203579740120763</v>
      </c>
      <c r="I101" s="1">
        <f>INDEX(Data!G$21:G$220,Graph!M101)</f>
        <v>17.4</v>
      </c>
      <c r="J101">
        <f t="shared" si="14"/>
        <v>8.7</v>
      </c>
      <c r="K101" s="1">
        <f t="shared" si="15"/>
        <v>-0.20250216421826472</v>
      </c>
      <c r="L101">
        <v>6</v>
      </c>
      <c r="M101">
        <v>106</v>
      </c>
    </row>
    <row r="102" spans="1:13" ht="12.75">
      <c r="A102" s="1" t="str">
        <f>INDEX(Data!B$21:B$220,Graph!M102)</f>
        <v>Madagascar</v>
      </c>
      <c r="B102" s="1">
        <f t="shared" si="10"/>
        <v>208.49199593294077</v>
      </c>
      <c r="C102" s="1">
        <f t="shared" si="11"/>
        <v>6085.294</v>
      </c>
      <c r="D102" s="1">
        <f t="shared" si="12"/>
        <v>6093.744</v>
      </c>
      <c r="E102" s="1">
        <f t="shared" si="13"/>
        <v>208491152.70743346</v>
      </c>
      <c r="F102" s="1">
        <f t="shared" si="16"/>
        <v>192</v>
      </c>
      <c r="G102" s="3">
        <f t="shared" si="17"/>
        <v>6085.294</v>
      </c>
      <c r="H102" s="1">
        <f>INDEX(Data!F$21:F$220,Graph!M102)</f>
        <v>208.49199593294077</v>
      </c>
      <c r="I102" s="1">
        <f>INDEX(Data!G$21:G$220,Graph!M102)</f>
        <v>16.9</v>
      </c>
      <c r="J102">
        <f t="shared" si="14"/>
        <v>8.45</v>
      </c>
      <c r="K102" s="1">
        <f t="shared" si="15"/>
        <v>-11.773724348110875</v>
      </c>
      <c r="L102">
        <v>2</v>
      </c>
      <c r="M102">
        <v>150</v>
      </c>
    </row>
    <row r="103" spans="1:13" ht="12.75">
      <c r="A103" s="1" t="str">
        <f>INDEX(Data!B$21:B$220,Graph!M103)</f>
        <v>Côte d'Ivoire</v>
      </c>
      <c r="B103" s="1">
        <f t="shared" si="10"/>
        <v>50.06546275808844</v>
      </c>
      <c r="C103" s="1">
        <f t="shared" si="11"/>
        <v>4885.728000000001</v>
      </c>
      <c r="D103" s="1">
        <f t="shared" si="12"/>
        <v>4893.928000000001</v>
      </c>
      <c r="E103" s="1">
        <f t="shared" si="13"/>
        <v>50065165.62733188</v>
      </c>
      <c r="F103" s="1">
        <f t="shared" si="16"/>
        <v>128</v>
      </c>
      <c r="G103" s="3">
        <f t="shared" si="17"/>
        <v>4885.728000000001</v>
      </c>
      <c r="H103" s="1">
        <f>INDEX(Data!F$21:F$220,Graph!M103)</f>
        <v>50.06546275808844</v>
      </c>
      <c r="I103" s="1">
        <f>INDEX(Data!G$21:G$220,Graph!M103)</f>
        <v>16.4</v>
      </c>
      <c r="J103">
        <f t="shared" si="14"/>
        <v>8.2</v>
      </c>
      <c r="K103" s="1">
        <f t="shared" si="15"/>
        <v>-1.3311852866043026</v>
      </c>
      <c r="L103">
        <v>3</v>
      </c>
      <c r="M103">
        <v>163</v>
      </c>
    </row>
    <row r="104" spans="1:13" ht="12.75">
      <c r="A104" s="1" t="str">
        <f>INDEX(Data!B$21:B$220,Graph!M104)</f>
        <v>Netherlands</v>
      </c>
      <c r="B104" s="1">
        <f t="shared" si="10"/>
        <v>4.911756358421798</v>
      </c>
      <c r="C104" s="1">
        <f t="shared" si="11"/>
        <v>2198.7150000000006</v>
      </c>
      <c r="D104" s="1">
        <f t="shared" si="12"/>
        <v>2206.765000000001</v>
      </c>
      <c r="E104" s="1">
        <f t="shared" si="13"/>
        <v>4911007.579270928</v>
      </c>
      <c r="F104" s="1">
        <f t="shared" si="16"/>
        <v>63</v>
      </c>
      <c r="G104" s="3">
        <f t="shared" si="17"/>
        <v>2198.7150000000006</v>
      </c>
      <c r="H104" s="1">
        <f>INDEX(Data!F$21:F$220,Graph!M104)</f>
        <v>4.911756358421798</v>
      </c>
      <c r="I104" s="1">
        <f>INDEX(Data!G$21:G$220,Graph!M104)</f>
        <v>16.1</v>
      </c>
      <c r="J104">
        <f t="shared" si="14"/>
        <v>8.05</v>
      </c>
      <c r="K104" s="1">
        <f t="shared" si="15"/>
        <v>-0.037498587112835935</v>
      </c>
      <c r="L104">
        <v>11</v>
      </c>
      <c r="M104">
        <v>5</v>
      </c>
    </row>
    <row r="105" spans="1:13" ht="12.75">
      <c r="A105" s="1" t="str">
        <f>INDEX(Data!B$21:B$220,Graph!M105)</f>
        <v>Cameroon</v>
      </c>
      <c r="B105" s="1">
        <f t="shared" si="10"/>
        <v>101.16121682044657</v>
      </c>
      <c r="C105" s="1">
        <f t="shared" si="11"/>
        <v>5628.549999999997</v>
      </c>
      <c r="D105" s="1">
        <f t="shared" si="12"/>
        <v>5636.399999999998</v>
      </c>
      <c r="E105" s="1">
        <f t="shared" si="13"/>
        <v>101161143.51518966</v>
      </c>
      <c r="F105" s="1">
        <f t="shared" si="16"/>
        <v>163</v>
      </c>
      <c r="G105" s="3">
        <f t="shared" si="17"/>
        <v>5628.549999999997</v>
      </c>
      <c r="H105" s="1">
        <f>INDEX(Data!F$21:F$220,Graph!M105)</f>
        <v>101.16121682044657</v>
      </c>
      <c r="I105" s="1">
        <f>INDEX(Data!G$21:G$220,Graph!M105)</f>
        <v>15.7</v>
      </c>
      <c r="J105">
        <f t="shared" si="14"/>
        <v>7.85</v>
      </c>
      <c r="K105" s="1">
        <f t="shared" si="15"/>
        <v>-1.2704575095073665</v>
      </c>
      <c r="L105">
        <v>3</v>
      </c>
      <c r="M105">
        <v>141</v>
      </c>
    </row>
    <row r="106" spans="1:13" ht="12.75">
      <c r="A106" s="1" t="str">
        <f>INDEX(Data!B$21:B$220,Graph!M106)</f>
        <v>Chile</v>
      </c>
      <c r="B106" s="1">
        <f t="shared" si="10"/>
        <v>34.536500041311015</v>
      </c>
      <c r="C106" s="1">
        <f t="shared" si="11"/>
        <v>3500.09</v>
      </c>
      <c r="D106" s="1">
        <f t="shared" si="12"/>
        <v>3507.8900000000003</v>
      </c>
      <c r="E106" s="1">
        <f t="shared" si="13"/>
        <v>34536045.49916935</v>
      </c>
      <c r="F106" s="1">
        <f t="shared" si="16"/>
        <v>109</v>
      </c>
      <c r="G106" s="3">
        <f t="shared" si="17"/>
        <v>3500.09</v>
      </c>
      <c r="H106" s="1">
        <f>INDEX(Data!F$21:F$220,Graph!M106)</f>
        <v>34.536500041311015</v>
      </c>
      <c r="I106" s="1">
        <f>INDEX(Data!G$21:G$220,Graph!M106)</f>
        <v>15.6</v>
      </c>
      <c r="J106">
        <f t="shared" si="14"/>
        <v>7.8</v>
      </c>
      <c r="K106" s="1">
        <f t="shared" si="15"/>
        <v>-0.3898585899794398</v>
      </c>
      <c r="L106">
        <v>8</v>
      </c>
      <c r="M106">
        <v>43</v>
      </c>
    </row>
    <row r="107" spans="1:13" ht="12.75">
      <c r="A107" s="1" t="str">
        <f>INDEX(Data!B$21:B$220,Graph!M107)</f>
        <v>Kazakhstan</v>
      </c>
      <c r="B107" s="1">
        <f t="shared" si="10"/>
        <v>5.643976173883588</v>
      </c>
      <c r="C107" s="1">
        <f t="shared" si="11"/>
        <v>2284.615000000001</v>
      </c>
      <c r="D107" s="1">
        <f t="shared" si="12"/>
        <v>2292.365000000001</v>
      </c>
      <c r="E107" s="1">
        <f t="shared" si="13"/>
        <v>5643080.48314903</v>
      </c>
      <c r="F107" s="1">
        <f t="shared" si="16"/>
        <v>68</v>
      </c>
      <c r="G107" s="3">
        <f t="shared" si="17"/>
        <v>2284.615000000001</v>
      </c>
      <c r="H107" s="1">
        <f>INDEX(Data!F$21:F$220,Graph!M107)</f>
        <v>5.643976173883588</v>
      </c>
      <c r="I107" s="1">
        <f>INDEX(Data!G$21:G$220,Graph!M107)</f>
        <v>15.5</v>
      </c>
      <c r="J107">
        <f t="shared" si="14"/>
        <v>7.75</v>
      </c>
      <c r="K107" s="1">
        <f t="shared" si="15"/>
        <v>-0.14499193832538193</v>
      </c>
      <c r="L107">
        <v>6</v>
      </c>
      <c r="M107">
        <v>78</v>
      </c>
    </row>
    <row r="108" spans="1:13" ht="12.75">
      <c r="A108" s="1" t="str">
        <f>INDEX(Data!B$21:B$220,Graph!M108)</f>
        <v>Cambodia</v>
      </c>
      <c r="B108" s="1">
        <f t="shared" si="10"/>
        <v>105.40713550714614</v>
      </c>
      <c r="C108" s="1">
        <f t="shared" si="11"/>
        <v>5680.299999999997</v>
      </c>
      <c r="D108" s="1">
        <f t="shared" si="12"/>
        <v>5687.199999999997</v>
      </c>
      <c r="E108" s="1">
        <f t="shared" si="13"/>
        <v>105407132.21080364</v>
      </c>
      <c r="F108" s="1">
        <f t="shared" si="16"/>
        <v>166</v>
      </c>
      <c r="G108" s="3">
        <f t="shared" si="17"/>
        <v>5680.299999999997</v>
      </c>
      <c r="H108" s="1">
        <f>INDEX(Data!F$21:F$220,Graph!M108)</f>
        <v>105.40713550714614</v>
      </c>
      <c r="I108" s="1">
        <f>INDEX(Data!G$21:G$220,Graph!M108)</f>
        <v>13.8</v>
      </c>
      <c r="J108">
        <f t="shared" si="14"/>
        <v>6.9</v>
      </c>
      <c r="K108" s="1">
        <f t="shared" si="15"/>
        <v>-1.6132363922474156</v>
      </c>
      <c r="L108">
        <v>5</v>
      </c>
      <c r="M108">
        <v>130</v>
      </c>
    </row>
    <row r="109" spans="1:13" ht="12.75">
      <c r="A109" s="1" t="str">
        <f>INDEX(Data!B$21:B$220,Graph!M109)</f>
        <v>Angola</v>
      </c>
      <c r="B109" s="1">
        <f t="shared" si="10"/>
        <v>620.8964337129345</v>
      </c>
      <c r="C109" s="1">
        <f t="shared" si="11"/>
        <v>6222.874</v>
      </c>
      <c r="D109" s="1">
        <f t="shared" si="12"/>
        <v>6229.474</v>
      </c>
      <c r="E109" s="1">
        <f t="shared" si="13"/>
        <v>620896168.1146817</v>
      </c>
      <c r="F109" s="1">
        <f t="shared" si="16"/>
        <v>199</v>
      </c>
      <c r="G109" s="3">
        <f t="shared" si="17"/>
        <v>6222.874</v>
      </c>
      <c r="H109" s="1">
        <f>INDEX(Data!F$21:F$220,Graph!M109)</f>
        <v>620.8964337129345</v>
      </c>
      <c r="I109" s="1">
        <f>INDEX(Data!G$21:G$220,Graph!M109)</f>
        <v>13.2</v>
      </c>
      <c r="J109">
        <f t="shared" si="14"/>
        <v>6.6</v>
      </c>
      <c r="K109" s="1">
        <f t="shared" si="15"/>
        <v>-25.730922946554756</v>
      </c>
      <c r="L109">
        <v>1</v>
      </c>
      <c r="M109">
        <v>166</v>
      </c>
    </row>
    <row r="110" spans="1:13" ht="12.75">
      <c r="A110" s="1" t="str">
        <f>INDEX(Data!B$21:B$220,Graph!M110)</f>
        <v>Ecuador</v>
      </c>
      <c r="B110" s="1">
        <f t="shared" si="10"/>
        <v>59.48570349067767</v>
      </c>
      <c r="C110" s="1">
        <f t="shared" si="11"/>
        <v>5103.31</v>
      </c>
      <c r="D110" s="1">
        <f t="shared" si="12"/>
        <v>5109.71</v>
      </c>
      <c r="E110" s="1">
        <f t="shared" si="13"/>
        <v>59485102.050600484</v>
      </c>
      <c r="F110" s="1">
        <f t="shared" si="16"/>
        <v>134</v>
      </c>
      <c r="G110" s="3">
        <f t="shared" si="17"/>
        <v>5103.31</v>
      </c>
      <c r="H110" s="1">
        <f>INDEX(Data!F$21:F$220,Graph!M110)</f>
        <v>59.48570349067767</v>
      </c>
      <c r="I110" s="1">
        <f>INDEX(Data!G$21:G$220,Graph!M110)</f>
        <v>12.8</v>
      </c>
      <c r="J110">
        <f t="shared" si="14"/>
        <v>6.4</v>
      </c>
      <c r="K110" s="1">
        <f t="shared" si="15"/>
        <v>-0.3254166140938679</v>
      </c>
      <c r="L110">
        <v>8</v>
      </c>
      <c r="M110">
        <v>100</v>
      </c>
    </row>
    <row r="111" spans="1:13" ht="12.75">
      <c r="A111" s="1" t="str">
        <f>INDEX(Data!B$21:B$220,Graph!M111)</f>
        <v>Zimbabwe</v>
      </c>
      <c r="B111" s="1">
        <f t="shared" si="10"/>
        <v>238.93948790506047</v>
      </c>
      <c r="C111" s="1">
        <f t="shared" si="11"/>
        <v>6112.044</v>
      </c>
      <c r="D111" s="1">
        <f t="shared" si="12"/>
        <v>6118.4439999999995</v>
      </c>
      <c r="E111" s="1">
        <f t="shared" si="13"/>
        <v>238939149.05060047</v>
      </c>
      <c r="F111" s="1">
        <f aca="true" t="shared" si="18" ref="F111:F142">RANK(E111,E$47:E$246,1)</f>
        <v>194</v>
      </c>
      <c r="G111" s="3">
        <f aca="true" t="shared" si="19" ref="G111:G142">C111</f>
        <v>6112.044</v>
      </c>
      <c r="H111" s="1">
        <f>INDEX(Data!F$21:F$220,Graph!M111)</f>
        <v>238.93948790506047</v>
      </c>
      <c r="I111" s="1">
        <f>INDEX(Data!G$21:G$220,Graph!M111)</f>
        <v>12.8</v>
      </c>
      <c r="J111">
        <f t="shared" si="14"/>
        <v>6.4</v>
      </c>
      <c r="K111" s="1">
        <f t="shared" si="15"/>
        <v>-7.047666581008741</v>
      </c>
      <c r="L111">
        <v>2</v>
      </c>
      <c r="M111">
        <v>147</v>
      </c>
    </row>
    <row r="112" spans="1:13" ht="12.75">
      <c r="A112" s="1" t="str">
        <f>INDEX(Data!B$21:B$220,Graph!M112)</f>
        <v>Burkina Faso</v>
      </c>
      <c r="B112" s="1">
        <f aca="true" t="shared" si="20" ref="B112:B175">H112</f>
        <v>179.24349252594</v>
      </c>
      <c r="C112" s="1">
        <f aca="true" t="shared" si="21" ref="C112:C175">IF(F112=1,I112/2,I112/2+VLOOKUP(F112-1,F$47:I$246,4,FALSE)/2+VLOOKUP(F112-1,F$47:G$246,2,FALSE))</f>
        <v>5995.517999999999</v>
      </c>
      <c r="D112" s="1">
        <f aca="true" t="shared" si="22" ref="D112:D175">C112+J112</f>
        <v>6001.817999999999</v>
      </c>
      <c r="E112" s="1">
        <f aca="true" t="shared" si="23" ref="E112:E175">1000*(INT(1000*H112)+I112/I$248)+M112</f>
        <v>179243177.01855987</v>
      </c>
      <c r="F112" s="1">
        <f t="shared" si="18"/>
        <v>185</v>
      </c>
      <c r="G112" s="3">
        <f t="shared" si="19"/>
        <v>5995.517999999999</v>
      </c>
      <c r="H112" s="1">
        <f>INDEX(Data!F$21:F$220,Graph!M112)</f>
        <v>179.24349252594</v>
      </c>
      <c r="I112" s="1">
        <f>INDEX(Data!G$21:G$220,Graph!M112)</f>
        <v>12.6</v>
      </c>
      <c r="J112">
        <f aca="true" t="shared" si="24" ref="J112:J175">I112/2</f>
        <v>6.3</v>
      </c>
      <c r="K112" s="1">
        <f aca="true" t="shared" si="25" ref="K112:K175">IF(F112=200,0,B112-VLOOKUP(F112+1,F$47:H$246,3,FALSE))</f>
        <v>-8.38218589461826</v>
      </c>
      <c r="L112">
        <v>3</v>
      </c>
      <c r="M112">
        <v>175</v>
      </c>
    </row>
    <row r="113" spans="1:13" ht="12.75">
      <c r="A113" s="1" t="str">
        <f>INDEX(Data!B$21:B$220,Graph!M113)</f>
        <v>Mali</v>
      </c>
      <c r="B113" s="1">
        <f t="shared" si="20"/>
        <v>646.6273566594892</v>
      </c>
      <c r="C113" s="1">
        <f t="shared" si="21"/>
        <v>6235.773999999999</v>
      </c>
      <c r="D113" s="1">
        <f t="shared" si="22"/>
        <v>6242.074</v>
      </c>
      <c r="E113" s="1">
        <f t="shared" si="23"/>
        <v>646627176.0185598</v>
      </c>
      <c r="F113" s="1">
        <f t="shared" si="18"/>
        <v>200</v>
      </c>
      <c r="G113" s="3">
        <f t="shared" si="19"/>
        <v>6235.773999999999</v>
      </c>
      <c r="H113" s="1">
        <f>INDEX(Data!F$21:F$220,Graph!M113)</f>
        <v>646.6273566594892</v>
      </c>
      <c r="I113" s="1">
        <f>INDEX(Data!G$21:G$220,Graph!M113)</f>
        <v>12.6</v>
      </c>
      <c r="J113">
        <f t="shared" si="24"/>
        <v>6.3</v>
      </c>
      <c r="K113" s="1">
        <f t="shared" si="25"/>
        <v>0</v>
      </c>
      <c r="L113">
        <v>3</v>
      </c>
      <c r="M113">
        <v>174</v>
      </c>
    </row>
    <row r="114" spans="1:13" ht="12.75">
      <c r="A114" s="1" t="str">
        <f>INDEX(Data!B$21:B$220,Graph!M114)</f>
        <v>Guatemala</v>
      </c>
      <c r="B114" s="1">
        <f t="shared" si="20"/>
        <v>102.43167432995394</v>
      </c>
      <c r="C114" s="1">
        <f t="shared" si="21"/>
        <v>5642.399999999998</v>
      </c>
      <c r="D114" s="1">
        <f t="shared" si="22"/>
        <v>5648.399999999998</v>
      </c>
      <c r="E114" s="1">
        <f t="shared" si="23"/>
        <v>102431122.92243797</v>
      </c>
      <c r="F114" s="1">
        <f t="shared" si="18"/>
        <v>164</v>
      </c>
      <c r="G114" s="3">
        <f t="shared" si="19"/>
        <v>5642.399999999998</v>
      </c>
      <c r="H114" s="1">
        <f>INDEX(Data!F$21:F$220,Graph!M114)</f>
        <v>102.43167432995394</v>
      </c>
      <c r="I114" s="1">
        <f>INDEX(Data!G$21:G$220,Graph!M114)</f>
        <v>12</v>
      </c>
      <c r="J114">
        <f t="shared" si="24"/>
        <v>6</v>
      </c>
      <c r="K114" s="1">
        <f t="shared" si="25"/>
        <v>-1.1591015251160144</v>
      </c>
      <c r="L114">
        <v>8</v>
      </c>
      <c r="M114">
        <v>121</v>
      </c>
    </row>
    <row r="115" spans="1:13" ht="12.75">
      <c r="A115" s="1" t="str">
        <f>INDEX(Data!B$21:B$220,Graph!M115)</f>
        <v>Malawi</v>
      </c>
      <c r="B115" s="1">
        <f t="shared" si="20"/>
        <v>220.26572028105164</v>
      </c>
      <c r="C115" s="1">
        <f t="shared" si="21"/>
        <v>6099.6939999999995</v>
      </c>
      <c r="D115" s="1">
        <f t="shared" si="22"/>
        <v>6105.643999999999</v>
      </c>
      <c r="E115" s="1">
        <f t="shared" si="23"/>
        <v>220265166.90641764</v>
      </c>
      <c r="F115" s="1">
        <f t="shared" si="18"/>
        <v>193</v>
      </c>
      <c r="G115" s="3">
        <f t="shared" si="19"/>
        <v>6099.6939999999995</v>
      </c>
      <c r="H115" s="1">
        <f>INDEX(Data!F$21:F$220,Graph!M115)</f>
        <v>220.26572028105164</v>
      </c>
      <c r="I115" s="1">
        <f>INDEX(Data!G$21:G$220,Graph!M115)</f>
        <v>11.9</v>
      </c>
      <c r="J115">
        <f t="shared" si="24"/>
        <v>5.95</v>
      </c>
      <c r="K115" s="1">
        <f t="shared" si="25"/>
        <v>-18.673767624008832</v>
      </c>
      <c r="L115">
        <v>2</v>
      </c>
      <c r="M115">
        <v>165</v>
      </c>
    </row>
    <row r="116" spans="1:13" ht="12.75">
      <c r="A116" s="1" t="str">
        <f>INDEX(Data!B$21:B$220,Graph!M116)</f>
        <v>Niger</v>
      </c>
      <c r="B116" s="1">
        <f t="shared" si="20"/>
        <v>128.64169297869483</v>
      </c>
      <c r="C116" s="1">
        <f t="shared" si="21"/>
        <v>5737.1579999999985</v>
      </c>
      <c r="D116" s="1">
        <f t="shared" si="22"/>
        <v>5742.9079999999985</v>
      </c>
      <c r="E116" s="1">
        <f t="shared" si="23"/>
        <v>128641177.84233639</v>
      </c>
      <c r="F116" s="1">
        <f t="shared" si="18"/>
        <v>173</v>
      </c>
      <c r="G116" s="3">
        <f t="shared" si="19"/>
        <v>5737.1579999999985</v>
      </c>
      <c r="H116" s="1">
        <f>INDEX(Data!F$21:F$220,Graph!M116)</f>
        <v>128.64169297869483</v>
      </c>
      <c r="I116" s="1">
        <f>INDEX(Data!G$21:G$220,Graph!M116)</f>
        <v>11.5</v>
      </c>
      <c r="J116">
        <f t="shared" si="24"/>
        <v>5.75</v>
      </c>
      <c r="K116" s="1">
        <f t="shared" si="25"/>
        <v>-3.5874140022961853</v>
      </c>
      <c r="L116">
        <v>3</v>
      </c>
      <c r="M116">
        <v>176</v>
      </c>
    </row>
    <row r="117" spans="1:13" ht="12.75">
      <c r="A117" s="1" t="str">
        <f>INDEX(Data!B$21:B$220,Graph!M117)</f>
        <v>Cuba</v>
      </c>
      <c r="B117" s="1">
        <f t="shared" si="20"/>
        <v>2.9221014862444092</v>
      </c>
      <c r="C117" s="1">
        <f t="shared" si="21"/>
        <v>694.2150000000003</v>
      </c>
      <c r="D117" s="1">
        <f t="shared" si="22"/>
        <v>699.8650000000002</v>
      </c>
      <c r="E117" s="1">
        <f t="shared" si="23"/>
        <v>2922053.810295745</v>
      </c>
      <c r="F117" s="1">
        <f t="shared" si="18"/>
        <v>51</v>
      </c>
      <c r="G117" s="3">
        <f t="shared" si="19"/>
        <v>694.2150000000003</v>
      </c>
      <c r="H117" s="1">
        <f>INDEX(Data!F$21:F$220,Graph!M117)</f>
        <v>2.9221014862444092</v>
      </c>
      <c r="I117" s="1">
        <f>INDEX(Data!G$21:G$220,Graph!M117)</f>
        <v>11.3</v>
      </c>
      <c r="J117">
        <f t="shared" si="24"/>
        <v>5.65</v>
      </c>
      <c r="K117" s="1">
        <f t="shared" si="25"/>
        <v>-0.040781346086538495</v>
      </c>
      <c r="L117">
        <v>8</v>
      </c>
      <c r="M117">
        <v>52</v>
      </c>
    </row>
    <row r="118" spans="1:13" ht="12.75">
      <c r="A118" s="1" t="str">
        <f>INDEX(Data!B$21:B$220,Graph!M118)</f>
        <v>Greece</v>
      </c>
      <c r="B118" s="1">
        <f t="shared" si="20"/>
        <v>0</v>
      </c>
      <c r="C118" s="1">
        <f t="shared" si="21"/>
        <v>18.1</v>
      </c>
      <c r="D118" s="1">
        <f t="shared" si="22"/>
        <v>23.6</v>
      </c>
      <c r="E118" s="1">
        <f t="shared" si="23"/>
        <v>25.762234795678484</v>
      </c>
      <c r="F118" s="1">
        <f t="shared" si="18"/>
        <v>3</v>
      </c>
      <c r="G118" s="3">
        <f t="shared" si="19"/>
        <v>18.1</v>
      </c>
      <c r="H118" s="1">
        <f>INDEX(Data!F$21:F$220,Graph!M118)</f>
        <v>0</v>
      </c>
      <c r="I118" s="1">
        <f>INDEX(Data!G$21:G$220,Graph!M118)</f>
        <v>11</v>
      </c>
      <c r="J118">
        <f t="shared" si="24"/>
        <v>5.5</v>
      </c>
      <c r="K118" s="1">
        <f t="shared" si="25"/>
        <v>0</v>
      </c>
      <c r="L118">
        <v>11</v>
      </c>
      <c r="M118">
        <v>24</v>
      </c>
    </row>
    <row r="119" spans="1:13" ht="12.75">
      <c r="A119" s="1" t="str">
        <f>INDEX(Data!B$21:B$220,Graph!M119)</f>
        <v>Zambia</v>
      </c>
      <c r="B119" s="1">
        <f t="shared" si="20"/>
        <v>113.9327758428258</v>
      </c>
      <c r="C119" s="1">
        <f t="shared" si="21"/>
        <v>5725.449999999998</v>
      </c>
      <c r="D119" s="1">
        <f t="shared" si="22"/>
        <v>5730.799999999998</v>
      </c>
      <c r="E119" s="1">
        <f t="shared" si="23"/>
        <v>113932165.71417385</v>
      </c>
      <c r="F119" s="1">
        <f t="shared" si="18"/>
        <v>170</v>
      </c>
      <c r="G119" s="3">
        <f t="shared" si="19"/>
        <v>5725.449999999998</v>
      </c>
      <c r="H119" s="1">
        <f>INDEX(Data!F$21:F$220,Graph!M119)</f>
        <v>113.9327758428258</v>
      </c>
      <c r="I119" s="1">
        <f>INDEX(Data!G$21:G$220,Graph!M119)</f>
        <v>10.7</v>
      </c>
      <c r="J119">
        <f t="shared" si="24"/>
        <v>5.35</v>
      </c>
      <c r="K119" s="1">
        <f t="shared" si="25"/>
        <v>-0.146769588102444</v>
      </c>
      <c r="L119">
        <v>1</v>
      </c>
      <c r="M119">
        <v>164</v>
      </c>
    </row>
    <row r="120" spans="1:13" ht="12.75">
      <c r="A120" s="1" t="str">
        <f>INDEX(Data!B$21:B$220,Graph!M120)</f>
        <v>Serbia &amp; Montenegro</v>
      </c>
      <c r="B120" s="1">
        <f t="shared" si="20"/>
        <v>0.7551593411078606</v>
      </c>
      <c r="C120" s="1">
        <f t="shared" si="21"/>
        <v>108.82850000000002</v>
      </c>
      <c r="D120" s="1">
        <f t="shared" si="22"/>
        <v>114.09600000000002</v>
      </c>
      <c r="E120" s="1">
        <f t="shared" si="23"/>
        <v>755197.6877403248</v>
      </c>
      <c r="F120" s="1">
        <f t="shared" si="18"/>
        <v>22</v>
      </c>
      <c r="G120" s="3">
        <f t="shared" si="19"/>
        <v>108.82850000000002</v>
      </c>
      <c r="H120" s="1">
        <f>INDEX(Data!F$21:F$220,Graph!M120)</f>
        <v>0.7551593411078606</v>
      </c>
      <c r="I120" s="1">
        <f>INDEX(Data!G$21:G$220,Graph!M120)</f>
        <v>10.535</v>
      </c>
      <c r="J120">
        <f t="shared" si="24"/>
        <v>5.2675</v>
      </c>
      <c r="K120" s="1">
        <f t="shared" si="25"/>
        <v>-0.03647888318540504</v>
      </c>
      <c r="L120">
        <v>9</v>
      </c>
      <c r="M120">
        <v>196</v>
      </c>
    </row>
    <row r="121" spans="1:13" ht="12.75">
      <c r="A121" s="1" t="str">
        <f>INDEX(Data!B$21:B$220,Graph!M121)</f>
        <v>Belgium</v>
      </c>
      <c r="B121" s="1">
        <f t="shared" si="20"/>
        <v>5.78896811220897</v>
      </c>
      <c r="C121" s="1">
        <f t="shared" si="21"/>
        <v>2297.5150000000012</v>
      </c>
      <c r="D121" s="1">
        <f t="shared" si="22"/>
        <v>2302.6650000000013</v>
      </c>
      <c r="E121" s="1">
        <f t="shared" si="23"/>
        <v>5788007.650092581</v>
      </c>
      <c r="F121" s="1">
        <f t="shared" si="18"/>
        <v>69</v>
      </c>
      <c r="G121" s="3">
        <f t="shared" si="19"/>
        <v>2297.5150000000012</v>
      </c>
      <c r="H121" s="1">
        <f>INDEX(Data!F$21:F$220,Graph!M121)</f>
        <v>5.78896811220897</v>
      </c>
      <c r="I121" s="1">
        <f>INDEX(Data!G$21:G$220,Graph!M121)</f>
        <v>10.3</v>
      </c>
      <c r="J121">
        <f t="shared" si="24"/>
        <v>5.15</v>
      </c>
      <c r="K121" s="1">
        <f t="shared" si="25"/>
        <v>-0.019900251048174944</v>
      </c>
      <c r="L121">
        <v>11</v>
      </c>
      <c r="M121">
        <v>6</v>
      </c>
    </row>
    <row r="122" spans="1:13" ht="12.75">
      <c r="A122" s="1" t="str">
        <f>INDEX(Data!B$21:B$220,Graph!M122)</f>
        <v>Czech Republic</v>
      </c>
      <c r="B122" s="1">
        <f t="shared" si="20"/>
        <v>0.29720789912636436</v>
      </c>
      <c r="C122" s="1">
        <f t="shared" si="21"/>
        <v>49.661000000000016</v>
      </c>
      <c r="D122" s="1">
        <f t="shared" si="22"/>
        <v>54.76100000000002</v>
      </c>
      <c r="E122" s="1">
        <f t="shared" si="23"/>
        <v>297033.63407226506</v>
      </c>
      <c r="F122" s="1">
        <f t="shared" si="18"/>
        <v>15</v>
      </c>
      <c r="G122" s="3">
        <f t="shared" si="19"/>
        <v>49.661000000000016</v>
      </c>
      <c r="H122" s="1">
        <f>INDEX(Data!F$21:F$220,Graph!M122)</f>
        <v>0.29720789912636436</v>
      </c>
      <c r="I122" s="1">
        <f>INDEX(Data!G$21:G$220,Graph!M122)</f>
        <v>10.2</v>
      </c>
      <c r="J122">
        <f t="shared" si="24"/>
        <v>5.1</v>
      </c>
      <c r="K122" s="1">
        <f t="shared" si="25"/>
        <v>-0.07925836733797603</v>
      </c>
      <c r="L122">
        <v>9</v>
      </c>
      <c r="M122">
        <v>32</v>
      </c>
    </row>
    <row r="123" spans="1:13" ht="12.75">
      <c r="A123" s="1" t="str">
        <f>INDEX(Data!B$21:B$220,Graph!M123)</f>
        <v>Portugal</v>
      </c>
      <c r="B123" s="1">
        <f t="shared" si="20"/>
        <v>6.42073166484054</v>
      </c>
      <c r="C123" s="1">
        <f t="shared" si="21"/>
        <v>2380.4060000000013</v>
      </c>
      <c r="D123" s="1">
        <f t="shared" si="22"/>
        <v>2385.4060000000013</v>
      </c>
      <c r="E123" s="1">
        <f t="shared" si="23"/>
        <v>6420027.602031632</v>
      </c>
      <c r="F123" s="1">
        <f t="shared" si="18"/>
        <v>73</v>
      </c>
      <c r="G123" s="3">
        <f t="shared" si="19"/>
        <v>2380.4060000000013</v>
      </c>
      <c r="H123" s="1">
        <f>INDEX(Data!F$21:F$220,Graph!M123)</f>
        <v>6.42073166484054</v>
      </c>
      <c r="I123" s="1">
        <f>INDEX(Data!G$21:G$220,Graph!M123)</f>
        <v>10</v>
      </c>
      <c r="J123">
        <f t="shared" si="24"/>
        <v>5</v>
      </c>
      <c r="K123" s="1">
        <f t="shared" si="25"/>
        <v>-0.06334710078139949</v>
      </c>
      <c r="L123">
        <v>11</v>
      </c>
      <c r="M123">
        <v>26</v>
      </c>
    </row>
    <row r="124" spans="1:13" ht="12.75">
      <c r="A124" s="1" t="str">
        <f>INDEX(Data!B$21:B$220,Graph!M124)</f>
        <v>Belarus</v>
      </c>
      <c r="B124" s="1">
        <f t="shared" si="20"/>
        <v>1.304031442914645</v>
      </c>
      <c r="C124" s="1">
        <f t="shared" si="21"/>
        <v>365.4460000000001</v>
      </c>
      <c r="D124" s="1">
        <f t="shared" si="22"/>
        <v>370.3960000000001</v>
      </c>
      <c r="E124" s="1">
        <f t="shared" si="23"/>
        <v>1304063.586011316</v>
      </c>
      <c r="F124" s="1">
        <f t="shared" si="18"/>
        <v>31</v>
      </c>
      <c r="G124" s="3">
        <f t="shared" si="19"/>
        <v>365.4460000000001</v>
      </c>
      <c r="H124" s="1">
        <f>INDEX(Data!F$21:F$220,Graph!M124)</f>
        <v>1.304031442914645</v>
      </c>
      <c r="I124" s="1">
        <f>INDEX(Data!G$21:G$220,Graph!M124)</f>
        <v>9.9</v>
      </c>
      <c r="J124">
        <f t="shared" si="24"/>
        <v>4.95</v>
      </c>
      <c r="K124" s="1">
        <f t="shared" si="25"/>
        <v>-0.09682101649916164</v>
      </c>
      <c r="L124">
        <v>9</v>
      </c>
      <c r="M124">
        <v>62</v>
      </c>
    </row>
    <row r="125" spans="1:13" ht="12.75">
      <c r="A125" s="1" t="str">
        <f>INDEX(Data!B$21:B$220,Graph!M125)</f>
        <v>Hungary</v>
      </c>
      <c r="B125" s="1">
        <f t="shared" si="20"/>
        <v>0.6751028063189921</v>
      </c>
      <c r="C125" s="1">
        <f t="shared" si="21"/>
        <v>98.61100000000002</v>
      </c>
      <c r="D125" s="1">
        <f t="shared" si="22"/>
        <v>103.56100000000002</v>
      </c>
      <c r="E125" s="1">
        <f t="shared" si="23"/>
        <v>675039.5860113162</v>
      </c>
      <c r="F125" s="1">
        <f t="shared" si="18"/>
        <v>21</v>
      </c>
      <c r="G125" s="3">
        <f t="shared" si="19"/>
        <v>98.61100000000002</v>
      </c>
      <c r="H125" s="1">
        <f>INDEX(Data!F$21:F$220,Graph!M125)</f>
        <v>0.6751028063189921</v>
      </c>
      <c r="I125" s="1">
        <f>INDEX(Data!G$21:G$220,Graph!M125)</f>
        <v>9.9</v>
      </c>
      <c r="J125">
        <f t="shared" si="24"/>
        <v>4.95</v>
      </c>
      <c r="K125" s="1">
        <f t="shared" si="25"/>
        <v>-0.08005653478886854</v>
      </c>
      <c r="L125">
        <v>9</v>
      </c>
      <c r="M125">
        <v>38</v>
      </c>
    </row>
    <row r="126" spans="1:13" ht="12.75">
      <c r="A126" s="1" t="str">
        <f>INDEX(Data!B$21:B$220,Graph!M126)</f>
        <v>Senegal</v>
      </c>
      <c r="B126" s="1">
        <f t="shared" si="20"/>
        <v>38.835294401776544</v>
      </c>
      <c r="C126" s="1">
        <f t="shared" si="21"/>
        <v>3561.3400000000006</v>
      </c>
      <c r="D126" s="1">
        <f t="shared" si="22"/>
        <v>3566.2900000000004</v>
      </c>
      <c r="E126" s="1">
        <f t="shared" si="23"/>
        <v>38835158.58601131</v>
      </c>
      <c r="F126" s="1">
        <f t="shared" si="18"/>
        <v>115</v>
      </c>
      <c r="G126" s="3">
        <f t="shared" si="19"/>
        <v>3561.3400000000006</v>
      </c>
      <c r="H126" s="1">
        <f>INDEX(Data!F$21:F$220,Graph!M126)</f>
        <v>38.835294401776544</v>
      </c>
      <c r="I126" s="1">
        <f>INDEX(Data!G$21:G$220,Graph!M126)</f>
        <v>9.9</v>
      </c>
      <c r="J126">
        <f t="shared" si="24"/>
        <v>4.95</v>
      </c>
      <c r="K126" s="1">
        <f t="shared" si="25"/>
        <v>-0.32941478476280395</v>
      </c>
      <c r="L126">
        <v>3</v>
      </c>
      <c r="M126">
        <v>157</v>
      </c>
    </row>
    <row r="127" spans="1:13" ht="12.75">
      <c r="A127" s="1" t="str">
        <f>INDEX(Data!B$21:B$220,Graph!M127)</f>
        <v>Tunisia</v>
      </c>
      <c r="B127" s="1">
        <f t="shared" si="20"/>
        <v>2.245709751659157</v>
      </c>
      <c r="C127" s="1">
        <f t="shared" si="21"/>
        <v>442.54600000000005</v>
      </c>
      <c r="D127" s="1">
        <f t="shared" si="22"/>
        <v>447.3960000000001</v>
      </c>
      <c r="E127" s="1">
        <f t="shared" si="23"/>
        <v>2245093.5539706834</v>
      </c>
      <c r="F127" s="1">
        <f t="shared" si="18"/>
        <v>41</v>
      </c>
      <c r="G127" s="3">
        <f t="shared" si="19"/>
        <v>442.54600000000005</v>
      </c>
      <c r="H127" s="1">
        <f>INDEX(Data!F$21:F$220,Graph!M127)</f>
        <v>2.245709751659157</v>
      </c>
      <c r="I127" s="1">
        <f>INDEX(Data!G$21:G$220,Graph!M127)</f>
        <v>9.7</v>
      </c>
      <c r="J127">
        <f t="shared" si="24"/>
        <v>4.85</v>
      </c>
      <c r="K127" s="1">
        <f t="shared" si="25"/>
        <v>-0.023561966589390693</v>
      </c>
      <c r="L127">
        <v>3</v>
      </c>
      <c r="M127">
        <v>92</v>
      </c>
    </row>
    <row r="128" spans="1:13" ht="12.75">
      <c r="A128" s="1" t="str">
        <f>INDEX(Data!B$21:B$220,Graph!M128)</f>
        <v>Somalia</v>
      </c>
      <c r="B128" s="1">
        <f t="shared" si="20"/>
        <v>54.75895697405642</v>
      </c>
      <c r="C128" s="1">
        <f t="shared" si="21"/>
        <v>5048.570000000001</v>
      </c>
      <c r="D128" s="1">
        <f t="shared" si="22"/>
        <v>5053.31</v>
      </c>
      <c r="E128" s="1">
        <f t="shared" si="23"/>
        <v>54758198.518725984</v>
      </c>
      <c r="F128" s="1">
        <f t="shared" si="18"/>
        <v>131</v>
      </c>
      <c r="G128" s="3">
        <f t="shared" si="19"/>
        <v>5048.570000000001</v>
      </c>
      <c r="H128" s="1">
        <f>INDEX(Data!F$21:F$220,Graph!M128)</f>
        <v>54.75895697405642</v>
      </c>
      <c r="I128" s="1">
        <f>INDEX(Data!G$21:G$220,Graph!M128)</f>
        <v>9.48</v>
      </c>
      <c r="J128">
        <f t="shared" si="24"/>
        <v>4.74</v>
      </c>
      <c r="K128" s="1">
        <f t="shared" si="25"/>
        <v>-1.341508880827611</v>
      </c>
      <c r="L128">
        <v>2</v>
      </c>
      <c r="M128">
        <v>197</v>
      </c>
    </row>
    <row r="129" spans="1:13" ht="12.75">
      <c r="A129" s="1" t="str">
        <f>INDEX(Data!B$21:B$220,Graph!M129)</f>
        <v>Sweden</v>
      </c>
      <c r="B129" s="1">
        <f t="shared" si="20"/>
        <v>7.621569130067582</v>
      </c>
      <c r="C129" s="1">
        <f t="shared" si="21"/>
        <v>2569.290000000001</v>
      </c>
      <c r="D129" s="1">
        <f t="shared" si="22"/>
        <v>2573.7400000000007</v>
      </c>
      <c r="E129" s="1">
        <f t="shared" si="23"/>
        <v>7621003.425808153</v>
      </c>
      <c r="F129" s="1">
        <f t="shared" si="18"/>
        <v>81</v>
      </c>
      <c r="G129" s="3">
        <f t="shared" si="19"/>
        <v>2569.290000000001</v>
      </c>
      <c r="H129" s="1">
        <f>INDEX(Data!F$21:F$220,Graph!M129)</f>
        <v>7.621569130067582</v>
      </c>
      <c r="I129" s="1">
        <f>INDEX(Data!G$21:G$220,Graph!M129)</f>
        <v>8.9</v>
      </c>
      <c r="J129">
        <f t="shared" si="24"/>
        <v>4.45</v>
      </c>
      <c r="K129" s="1">
        <f t="shared" si="25"/>
        <v>-0.0037732265444114788</v>
      </c>
      <c r="L129">
        <v>11</v>
      </c>
      <c r="M129">
        <v>2</v>
      </c>
    </row>
    <row r="130" spans="1:13" ht="12.75">
      <c r="A130" s="1" t="str">
        <f>INDEX(Data!B$21:B$220,Graph!M130)</f>
        <v>Bolivia</v>
      </c>
      <c r="B130" s="1">
        <f t="shared" si="20"/>
        <v>187.62567842055827</v>
      </c>
      <c r="C130" s="1">
        <f t="shared" si="21"/>
        <v>6006.1179999999995</v>
      </c>
      <c r="D130" s="1">
        <f t="shared" si="22"/>
        <v>6010.418</v>
      </c>
      <c r="E130" s="1">
        <f t="shared" si="23"/>
        <v>187625115.37774718</v>
      </c>
      <c r="F130" s="1">
        <f t="shared" si="18"/>
        <v>186</v>
      </c>
      <c r="G130" s="3">
        <f t="shared" si="19"/>
        <v>6006.1179999999995</v>
      </c>
      <c r="H130" s="1">
        <f>INDEX(Data!F$21:F$220,Graph!M130)</f>
        <v>187.62567842055827</v>
      </c>
      <c r="I130" s="1">
        <f>INDEX(Data!G$21:G$220,Graph!M130)</f>
        <v>8.6</v>
      </c>
      <c r="J130">
        <f t="shared" si="24"/>
        <v>4.3</v>
      </c>
      <c r="K130" s="1">
        <f t="shared" si="25"/>
        <v>-5.636421761467801</v>
      </c>
      <c r="L130">
        <v>8</v>
      </c>
      <c r="M130">
        <v>114</v>
      </c>
    </row>
    <row r="131" spans="1:13" ht="12.75">
      <c r="A131" s="1" t="str">
        <f>INDEX(Data!B$21:B$220,Graph!M131)</f>
        <v>Dominican Republic</v>
      </c>
      <c r="B131" s="1">
        <f t="shared" si="20"/>
        <v>75.82845553668606</v>
      </c>
      <c r="C131" s="1">
        <f t="shared" si="21"/>
        <v>5377.564999999998</v>
      </c>
      <c r="D131" s="1">
        <f t="shared" si="22"/>
        <v>5381.864999999998</v>
      </c>
      <c r="E131" s="1">
        <f t="shared" si="23"/>
        <v>75828099.37774721</v>
      </c>
      <c r="F131" s="1">
        <f t="shared" si="18"/>
        <v>147</v>
      </c>
      <c r="G131" s="3">
        <f t="shared" si="19"/>
        <v>5377.564999999998</v>
      </c>
      <c r="H131" s="1">
        <f>INDEX(Data!F$21:F$220,Graph!M131)</f>
        <v>75.82845553668606</v>
      </c>
      <c r="I131" s="1">
        <f>INDEX(Data!G$21:G$220,Graph!M131)</f>
        <v>8.6</v>
      </c>
      <c r="J131">
        <f t="shared" si="24"/>
        <v>4.3</v>
      </c>
      <c r="K131" s="1">
        <f t="shared" si="25"/>
        <v>-2.141434799946069</v>
      </c>
      <c r="L131">
        <v>8</v>
      </c>
      <c r="M131">
        <v>98</v>
      </c>
    </row>
    <row r="132" spans="1:13" ht="12.75">
      <c r="A132" s="1" t="str">
        <f>INDEX(Data!B$21:B$220,Graph!M132)</f>
        <v>Guinea</v>
      </c>
      <c r="B132" s="1">
        <f t="shared" si="20"/>
        <v>138.6031632856922</v>
      </c>
      <c r="C132" s="1">
        <f t="shared" si="21"/>
        <v>5892.817999999998</v>
      </c>
      <c r="D132" s="1">
        <f t="shared" si="22"/>
        <v>5897.017999999998</v>
      </c>
      <c r="E132" s="1">
        <f t="shared" si="23"/>
        <v>138603161.34570658</v>
      </c>
      <c r="F132" s="1">
        <f t="shared" si="18"/>
        <v>177</v>
      </c>
      <c r="G132" s="3">
        <f t="shared" si="19"/>
        <v>5892.817999999998</v>
      </c>
      <c r="H132" s="1">
        <f>INDEX(Data!F$21:F$220,Graph!M132)</f>
        <v>138.6031632856922</v>
      </c>
      <c r="I132" s="1">
        <f>INDEX(Data!G$21:G$220,Graph!M132)</f>
        <v>8.4</v>
      </c>
      <c r="J132">
        <f t="shared" si="24"/>
        <v>4.2</v>
      </c>
      <c r="K132" s="1">
        <f t="shared" si="25"/>
        <v>-12.108951155733195</v>
      </c>
      <c r="L132">
        <v>3</v>
      </c>
      <c r="M132">
        <v>160</v>
      </c>
    </row>
    <row r="133" spans="1:13" ht="12.75">
      <c r="A133" s="1" t="str">
        <f>INDEX(Data!B$21:B$220,Graph!M133)</f>
        <v>Azerbaijan</v>
      </c>
      <c r="B133" s="1">
        <f t="shared" si="20"/>
        <v>1.2886691441981926</v>
      </c>
      <c r="C133" s="1">
        <f t="shared" si="21"/>
        <v>356.34600000000006</v>
      </c>
      <c r="D133" s="1">
        <f t="shared" si="22"/>
        <v>360.49600000000004</v>
      </c>
      <c r="E133" s="1">
        <f t="shared" si="23"/>
        <v>1288092.329686255</v>
      </c>
      <c r="F133" s="1">
        <f t="shared" si="18"/>
        <v>30</v>
      </c>
      <c r="G133" s="3">
        <f t="shared" si="19"/>
        <v>356.34600000000006</v>
      </c>
      <c r="H133" s="1">
        <f>INDEX(Data!F$21:F$220,Graph!M133)</f>
        <v>1.2886691441981926</v>
      </c>
      <c r="I133" s="1">
        <f>INDEX(Data!G$21:G$220,Graph!M133)</f>
        <v>8.3</v>
      </c>
      <c r="J133">
        <f t="shared" si="24"/>
        <v>4.15</v>
      </c>
      <c r="K133" s="1">
        <f t="shared" si="25"/>
        <v>-0.015362298716452338</v>
      </c>
      <c r="L133">
        <v>6</v>
      </c>
      <c r="M133">
        <v>91</v>
      </c>
    </row>
    <row r="134" spans="1:13" ht="12.75">
      <c r="A134" s="1" t="str">
        <f>INDEX(Data!B$21:B$220,Graph!M134)</f>
        <v>Chad</v>
      </c>
      <c r="B134" s="1">
        <f t="shared" si="20"/>
        <v>193.26210018202607</v>
      </c>
      <c r="C134" s="1">
        <f t="shared" si="21"/>
        <v>6014.567999999999</v>
      </c>
      <c r="D134" s="1">
        <f t="shared" si="22"/>
        <v>6018.717999999999</v>
      </c>
      <c r="E134" s="1">
        <f t="shared" si="23"/>
        <v>193262168.32968625</v>
      </c>
      <c r="F134" s="1">
        <f t="shared" si="18"/>
        <v>187</v>
      </c>
      <c r="G134" s="3">
        <f t="shared" si="19"/>
        <v>6014.567999999999</v>
      </c>
      <c r="H134" s="1">
        <f>INDEX(Data!F$21:F$220,Graph!M134)</f>
        <v>193.26210018202607</v>
      </c>
      <c r="I134" s="1">
        <f>INDEX(Data!G$21:G$220,Graph!M134)</f>
        <v>8.3</v>
      </c>
      <c r="J134">
        <f t="shared" si="24"/>
        <v>4.15</v>
      </c>
      <c r="K134" s="1">
        <f t="shared" si="25"/>
        <v>-0.3315558960245255</v>
      </c>
      <c r="L134">
        <v>3</v>
      </c>
      <c r="M134">
        <v>167</v>
      </c>
    </row>
    <row r="135" spans="1:13" ht="12.75">
      <c r="A135" s="1" t="str">
        <f>INDEX(Data!B$21:B$220,Graph!M135)</f>
        <v>Rwanda</v>
      </c>
      <c r="B135" s="1">
        <f t="shared" si="20"/>
        <v>159.29573998338583</v>
      </c>
      <c r="C135" s="1">
        <f t="shared" si="21"/>
        <v>5958.967999999998</v>
      </c>
      <c r="D135" s="1">
        <f t="shared" si="22"/>
        <v>5963.117999999998</v>
      </c>
      <c r="E135" s="1">
        <f t="shared" si="23"/>
        <v>159295160.32968625</v>
      </c>
      <c r="F135" s="1">
        <f t="shared" si="18"/>
        <v>180</v>
      </c>
      <c r="G135" s="3">
        <f t="shared" si="19"/>
        <v>5958.967999999998</v>
      </c>
      <c r="H135" s="1">
        <f>INDEX(Data!F$21:F$220,Graph!M135)</f>
        <v>159.29573998338583</v>
      </c>
      <c r="I135" s="1">
        <f>INDEX(Data!G$21:G$220,Graph!M135)</f>
        <v>8.3</v>
      </c>
      <c r="J135">
        <f t="shared" si="24"/>
        <v>4.15</v>
      </c>
      <c r="K135" s="1">
        <f t="shared" si="25"/>
        <v>-9.431460882013482</v>
      </c>
      <c r="L135">
        <v>1</v>
      </c>
      <c r="M135">
        <v>159</v>
      </c>
    </row>
    <row r="136" spans="1:13" ht="12.75">
      <c r="A136" s="1" t="str">
        <f>INDEX(Data!B$21:B$220,Graph!M136)</f>
        <v>Haiti</v>
      </c>
      <c r="B136" s="1">
        <f t="shared" si="20"/>
        <v>171.04765516012745</v>
      </c>
      <c r="C136" s="1">
        <f t="shared" si="21"/>
        <v>5974.017999999998</v>
      </c>
      <c r="D136" s="1">
        <f t="shared" si="22"/>
        <v>5978.117999999999</v>
      </c>
      <c r="E136" s="1">
        <f t="shared" si="23"/>
        <v>171047154.31366593</v>
      </c>
      <c r="F136" s="1">
        <f t="shared" si="18"/>
        <v>182</v>
      </c>
      <c r="G136" s="3">
        <f t="shared" si="19"/>
        <v>5974.017999999998</v>
      </c>
      <c r="H136" s="1">
        <f>INDEX(Data!F$21:F$220,Graph!M136)</f>
        <v>171.04765516012745</v>
      </c>
      <c r="I136" s="1">
        <f>INDEX(Data!G$21:G$220,Graph!M136)</f>
        <v>8.2</v>
      </c>
      <c r="J136">
        <f t="shared" si="24"/>
        <v>4.1</v>
      </c>
      <c r="K136" s="1">
        <f t="shared" si="25"/>
        <v>-3.274141308549872</v>
      </c>
      <c r="L136">
        <v>8</v>
      </c>
      <c r="M136">
        <v>153</v>
      </c>
    </row>
    <row r="137" spans="1:13" ht="12.75">
      <c r="A137" s="1" t="str">
        <f>INDEX(Data!B$21:B$220,Graph!M137)</f>
        <v>Austria</v>
      </c>
      <c r="B137" s="1">
        <f t="shared" si="20"/>
        <v>0</v>
      </c>
      <c r="C137" s="1">
        <f t="shared" si="21"/>
        <v>8.55</v>
      </c>
      <c r="D137" s="1">
        <f t="shared" si="22"/>
        <v>12.600000000000001</v>
      </c>
      <c r="E137" s="1">
        <f t="shared" si="23"/>
        <v>15.29764562227234</v>
      </c>
      <c r="F137" s="1">
        <f t="shared" si="18"/>
        <v>2</v>
      </c>
      <c r="G137" s="3">
        <f t="shared" si="19"/>
        <v>8.55</v>
      </c>
      <c r="H137" s="1">
        <f>INDEX(Data!F$21:F$220,Graph!M137)</f>
        <v>0</v>
      </c>
      <c r="I137" s="1">
        <f>INDEX(Data!G$21:G$220,Graph!M137)</f>
        <v>8.1</v>
      </c>
      <c r="J137">
        <f t="shared" si="24"/>
        <v>4.05</v>
      </c>
      <c r="K137" s="1">
        <f t="shared" si="25"/>
        <v>0</v>
      </c>
      <c r="L137">
        <v>11</v>
      </c>
      <c r="M137">
        <v>14</v>
      </c>
    </row>
    <row r="138" spans="1:13" ht="12.75">
      <c r="A138" s="1" t="str">
        <f>INDEX(Data!B$21:B$220,Graph!M138)</f>
        <v>Bulgaria</v>
      </c>
      <c r="B138" s="1">
        <f t="shared" si="20"/>
        <v>1.0007264359665404</v>
      </c>
      <c r="C138" s="1">
        <f t="shared" si="21"/>
        <v>206.49600000000004</v>
      </c>
      <c r="D138" s="1">
        <f t="shared" si="22"/>
        <v>210.49600000000004</v>
      </c>
      <c r="E138" s="1">
        <f t="shared" si="23"/>
        <v>1000057.281625306</v>
      </c>
      <c r="F138" s="1">
        <f t="shared" si="18"/>
        <v>26</v>
      </c>
      <c r="G138" s="3">
        <f t="shared" si="19"/>
        <v>206.49600000000004</v>
      </c>
      <c r="H138" s="1">
        <f>INDEX(Data!F$21:F$220,Graph!M138)</f>
        <v>1.0007264359665404</v>
      </c>
      <c r="I138" s="1">
        <f>INDEX(Data!G$21:G$220,Graph!M138)</f>
        <v>8</v>
      </c>
      <c r="J138">
        <f t="shared" si="24"/>
        <v>4</v>
      </c>
      <c r="K138" s="1">
        <f t="shared" si="25"/>
        <v>-0.013664445316645901</v>
      </c>
      <c r="L138">
        <v>9</v>
      </c>
      <c r="M138">
        <v>56</v>
      </c>
    </row>
    <row r="139" spans="1:13" ht="12.75">
      <c r="A139" s="1" t="str">
        <f>INDEX(Data!B$21:B$220,Graph!M139)</f>
        <v>Switzerland</v>
      </c>
      <c r="B139" s="1">
        <f t="shared" si="20"/>
        <v>2.440623900145634</v>
      </c>
      <c r="C139" s="1">
        <f t="shared" si="21"/>
        <v>600.4960000000001</v>
      </c>
      <c r="D139" s="1">
        <f t="shared" si="22"/>
        <v>604.0960000000001</v>
      </c>
      <c r="E139" s="1">
        <f t="shared" si="23"/>
        <v>2440012.153462775</v>
      </c>
      <c r="F139" s="1">
        <f t="shared" si="18"/>
        <v>45</v>
      </c>
      <c r="G139" s="3">
        <f t="shared" si="19"/>
        <v>600.4960000000001</v>
      </c>
      <c r="H139" s="1">
        <f>INDEX(Data!F$21:F$220,Graph!M139)</f>
        <v>2.440623900145634</v>
      </c>
      <c r="I139" s="1">
        <f>INDEX(Data!G$21:G$220,Graph!M139)</f>
        <v>7.2</v>
      </c>
      <c r="J139">
        <f t="shared" si="24"/>
        <v>3.6</v>
      </c>
      <c r="K139" s="1">
        <f t="shared" si="25"/>
        <v>-0.2755132684708732</v>
      </c>
      <c r="L139">
        <v>11</v>
      </c>
      <c r="M139">
        <v>11</v>
      </c>
    </row>
    <row r="140" spans="1:13" ht="12.75">
      <c r="A140" s="1" t="str">
        <f>INDEX(Data!B$21:B$220,Graph!M140)</f>
        <v>Hong Kong, China</v>
      </c>
      <c r="B140" s="1">
        <f t="shared" si="20"/>
        <v>4.7265935011928075</v>
      </c>
      <c r="C140" s="1">
        <f t="shared" si="21"/>
        <v>2142.1650000000004</v>
      </c>
      <c r="D140" s="1">
        <f t="shared" si="22"/>
        <v>2145.6650000000004</v>
      </c>
      <c r="E140" s="1">
        <f t="shared" si="23"/>
        <v>4726024.121422143</v>
      </c>
      <c r="F140" s="1">
        <f t="shared" si="18"/>
        <v>60</v>
      </c>
      <c r="G140" s="3">
        <f t="shared" si="19"/>
        <v>2142.1650000000004</v>
      </c>
      <c r="H140" s="1">
        <f>INDEX(Data!F$21:F$220,Graph!M140)</f>
        <v>4.7265935011928075</v>
      </c>
      <c r="I140" s="1">
        <f>INDEX(Data!G$21:G$220,Graph!M140)</f>
        <v>7</v>
      </c>
      <c r="J140">
        <f t="shared" si="24"/>
        <v>3.5</v>
      </c>
      <c r="K140" s="1">
        <f t="shared" si="25"/>
        <v>0</v>
      </c>
      <c r="L140">
        <v>7</v>
      </c>
      <c r="M140">
        <v>23</v>
      </c>
    </row>
    <row r="141" spans="1:13" ht="12.75">
      <c r="A141" s="1" t="str">
        <f>INDEX(Data!B$21:B$220,Graph!M141)</f>
        <v>Honduras</v>
      </c>
      <c r="B141" s="1">
        <f t="shared" si="20"/>
        <v>168.7272008653993</v>
      </c>
      <c r="C141" s="1">
        <f t="shared" si="21"/>
        <v>5966.517999999998</v>
      </c>
      <c r="D141" s="1">
        <f t="shared" si="22"/>
        <v>5969.917999999998</v>
      </c>
      <c r="E141" s="1">
        <f t="shared" si="23"/>
        <v>168727116.08938152</v>
      </c>
      <c r="F141" s="1">
        <f t="shared" si="18"/>
        <v>181</v>
      </c>
      <c r="G141" s="3">
        <f t="shared" si="19"/>
        <v>5966.517999999998</v>
      </c>
      <c r="H141" s="1">
        <f>INDEX(Data!F$21:F$220,Graph!M141)</f>
        <v>168.7272008653993</v>
      </c>
      <c r="I141" s="1">
        <f>INDEX(Data!G$21:G$220,Graph!M141)</f>
        <v>6.8</v>
      </c>
      <c r="J141">
        <f t="shared" si="24"/>
        <v>3.4</v>
      </c>
      <c r="K141" s="1">
        <f t="shared" si="25"/>
        <v>-2.320454294728137</v>
      </c>
      <c r="L141">
        <v>8</v>
      </c>
      <c r="M141">
        <v>115</v>
      </c>
    </row>
    <row r="142" spans="1:13" ht="12.75">
      <c r="A142" s="1" t="str">
        <f>INDEX(Data!B$21:B$220,Graph!M142)</f>
        <v>Benin</v>
      </c>
      <c r="B142" s="1">
        <f t="shared" si="20"/>
        <v>157.70452689404314</v>
      </c>
      <c r="C142" s="1">
        <f t="shared" si="21"/>
        <v>5951.517999999998</v>
      </c>
      <c r="D142" s="1">
        <f t="shared" si="22"/>
        <v>5954.817999999998</v>
      </c>
      <c r="E142" s="1">
        <f t="shared" si="23"/>
        <v>157704162.0573409</v>
      </c>
      <c r="F142" s="1">
        <f t="shared" si="18"/>
        <v>179</v>
      </c>
      <c r="G142" s="3">
        <f t="shared" si="19"/>
        <v>5951.517999999998</v>
      </c>
      <c r="H142" s="1">
        <f>INDEX(Data!F$21:F$220,Graph!M142)</f>
        <v>157.70452689404314</v>
      </c>
      <c r="I142" s="1">
        <f>INDEX(Data!G$21:G$220,Graph!M142)</f>
        <v>6.6</v>
      </c>
      <c r="J142">
        <f t="shared" si="24"/>
        <v>3.3</v>
      </c>
      <c r="K142" s="1">
        <f t="shared" si="25"/>
        <v>-1.5912130893426877</v>
      </c>
      <c r="L142">
        <v>3</v>
      </c>
      <c r="M142">
        <v>161</v>
      </c>
    </row>
    <row r="143" spans="1:13" ht="12.75">
      <c r="A143" s="1" t="str">
        <f>INDEX(Data!B$21:B$220,Graph!M143)</f>
        <v>Burundi</v>
      </c>
      <c r="B143" s="1">
        <f t="shared" si="20"/>
        <v>90.26799132158855</v>
      </c>
      <c r="C143" s="1">
        <f t="shared" si="21"/>
        <v>5510.8269999999975</v>
      </c>
      <c r="D143" s="1">
        <f t="shared" si="22"/>
        <v>5514.126999999998</v>
      </c>
      <c r="E143" s="1">
        <f t="shared" si="23"/>
        <v>90267174.05734088</v>
      </c>
      <c r="F143" s="1">
        <f aca="true" t="shared" si="26" ref="F143:F174">RANK(E143,E$47:E$246,1)</f>
        <v>158</v>
      </c>
      <c r="G143" s="3">
        <f aca="true" t="shared" si="27" ref="G143:G174">C143</f>
        <v>5510.8269999999975</v>
      </c>
      <c r="H143" s="1">
        <f>INDEX(Data!F$21:F$220,Graph!M143)</f>
        <v>90.26799132158855</v>
      </c>
      <c r="I143" s="1">
        <f>INDEX(Data!G$21:G$220,Graph!M143)</f>
        <v>6.6</v>
      </c>
      <c r="J143">
        <f t="shared" si="24"/>
        <v>3.3</v>
      </c>
      <c r="K143" s="1">
        <f t="shared" si="25"/>
        <v>-0.5387689719357525</v>
      </c>
      <c r="L143">
        <v>1</v>
      </c>
      <c r="M143">
        <v>173</v>
      </c>
    </row>
    <row r="144" spans="1:13" ht="12.75">
      <c r="A144" s="1" t="str">
        <f>INDEX(Data!B$21:B$220,Graph!M144)</f>
        <v>El Salvador</v>
      </c>
      <c r="B144" s="1">
        <f t="shared" si="20"/>
        <v>65.17164737961518</v>
      </c>
      <c r="C144" s="1">
        <f t="shared" si="21"/>
        <v>5312.61</v>
      </c>
      <c r="D144" s="1">
        <f t="shared" si="22"/>
        <v>5315.8099999999995</v>
      </c>
      <c r="E144" s="1">
        <f t="shared" si="23"/>
        <v>65171104.02530025</v>
      </c>
      <c r="F144" s="1">
        <f t="shared" si="26"/>
        <v>139</v>
      </c>
      <c r="G144" s="3">
        <f t="shared" si="27"/>
        <v>5312.61</v>
      </c>
      <c r="H144" s="1">
        <f>INDEX(Data!F$21:F$220,Graph!M144)</f>
        <v>65.17164737961518</v>
      </c>
      <c r="I144" s="1">
        <f>INDEX(Data!G$21:G$220,Graph!M144)</f>
        <v>6.4</v>
      </c>
      <c r="J144">
        <f t="shared" si="24"/>
        <v>3.2</v>
      </c>
      <c r="K144" s="1">
        <f t="shared" si="25"/>
        <v>-0.05145914269546381</v>
      </c>
      <c r="L144">
        <v>8</v>
      </c>
      <c r="M144">
        <v>103</v>
      </c>
    </row>
    <row r="145" spans="1:13" ht="12.75">
      <c r="A145" s="1" t="str">
        <f>INDEX(Data!B$21:B$220,Graph!M145)</f>
        <v>Israel</v>
      </c>
      <c r="B145" s="1">
        <f t="shared" si="20"/>
        <v>1.6933921792165192</v>
      </c>
      <c r="C145" s="1">
        <f t="shared" si="21"/>
        <v>381.34600000000006</v>
      </c>
      <c r="D145" s="1">
        <f t="shared" si="22"/>
        <v>384.49600000000004</v>
      </c>
      <c r="E145" s="1">
        <f t="shared" si="23"/>
        <v>1693023.0092799284</v>
      </c>
      <c r="F145" s="1">
        <f t="shared" si="26"/>
        <v>34</v>
      </c>
      <c r="G145" s="3">
        <f t="shared" si="27"/>
        <v>381.34600000000006</v>
      </c>
      <c r="H145" s="1">
        <f>INDEX(Data!F$21:F$220,Graph!M145)</f>
        <v>1.6933921792165192</v>
      </c>
      <c r="I145" s="1">
        <f>INDEX(Data!G$21:G$220,Graph!M145)</f>
        <v>6.3</v>
      </c>
      <c r="J145">
        <f t="shared" si="24"/>
        <v>3.15</v>
      </c>
      <c r="K145" s="1">
        <f t="shared" si="25"/>
        <v>-0.0011436924920995573</v>
      </c>
      <c r="L145">
        <v>6</v>
      </c>
      <c r="M145">
        <v>22</v>
      </c>
    </row>
    <row r="146" spans="1:13" ht="12.75">
      <c r="A146" s="1" t="str">
        <f>INDEX(Data!B$21:B$220,Graph!M146)</f>
        <v>Tajikistan</v>
      </c>
      <c r="B146" s="1">
        <f t="shared" si="20"/>
        <v>36.15298479214194</v>
      </c>
      <c r="C146" s="1">
        <f t="shared" si="21"/>
        <v>3549.19</v>
      </c>
      <c r="D146" s="1">
        <f t="shared" si="22"/>
        <v>3552.29</v>
      </c>
      <c r="E146" s="1">
        <f t="shared" si="23"/>
        <v>36152116.993259616</v>
      </c>
      <c r="F146" s="1">
        <f t="shared" si="26"/>
        <v>112</v>
      </c>
      <c r="G146" s="3">
        <f t="shared" si="27"/>
        <v>3549.19</v>
      </c>
      <c r="H146" s="1">
        <f>INDEX(Data!F$21:F$220,Graph!M146)</f>
        <v>36.15298479214194</v>
      </c>
      <c r="I146" s="1">
        <f>INDEX(Data!G$21:G$220,Graph!M146)</f>
        <v>6.2</v>
      </c>
      <c r="J146">
        <f t="shared" si="24"/>
        <v>3.1</v>
      </c>
      <c r="K146" s="1">
        <f t="shared" si="25"/>
        <v>-0.8596487555040682</v>
      </c>
      <c r="L146">
        <v>6</v>
      </c>
      <c r="M146">
        <v>116</v>
      </c>
    </row>
    <row r="147" spans="1:13" ht="12.75">
      <c r="A147" s="1" t="str">
        <f>INDEX(Data!B$21:B$220,Graph!M147)</f>
        <v>Paraguay</v>
      </c>
      <c r="B147" s="1">
        <f t="shared" si="20"/>
        <v>33.49934112554294</v>
      </c>
      <c r="C147" s="1">
        <f t="shared" si="21"/>
        <v>3325.8400000000006</v>
      </c>
      <c r="D147" s="1">
        <f t="shared" si="22"/>
        <v>3328.6900000000005</v>
      </c>
      <c r="E147" s="1">
        <f t="shared" si="23"/>
        <v>33499089.91315803</v>
      </c>
      <c r="F147" s="1">
        <f t="shared" si="26"/>
        <v>105</v>
      </c>
      <c r="G147" s="3">
        <f t="shared" si="27"/>
        <v>3325.8400000000006</v>
      </c>
      <c r="H147" s="1">
        <f>INDEX(Data!F$21:F$220,Graph!M147)</f>
        <v>33.49934112554294</v>
      </c>
      <c r="I147" s="1">
        <f>INDEX(Data!G$21:G$220,Graph!M147)</f>
        <v>5.7</v>
      </c>
      <c r="J147">
        <f t="shared" si="24"/>
        <v>2.85</v>
      </c>
      <c r="K147" s="1">
        <f t="shared" si="25"/>
        <v>-0.1028596031441893</v>
      </c>
      <c r="L147">
        <v>8</v>
      </c>
      <c r="M147">
        <v>89</v>
      </c>
    </row>
    <row r="148" spans="1:13" ht="12.75">
      <c r="A148" s="1" t="str">
        <f>INDEX(Data!B$21:B$220,Graph!M148)</f>
        <v>Papua New Guinea</v>
      </c>
      <c r="B148" s="1">
        <f t="shared" si="20"/>
        <v>174.36697536427994</v>
      </c>
      <c r="C148" s="1">
        <f t="shared" si="21"/>
        <v>5986.417999999999</v>
      </c>
      <c r="D148" s="1">
        <f t="shared" si="22"/>
        <v>5989.217999999999</v>
      </c>
      <c r="E148" s="1">
        <f t="shared" si="23"/>
        <v>174366133.8971377</v>
      </c>
      <c r="F148" s="1">
        <f t="shared" si="26"/>
        <v>184</v>
      </c>
      <c r="G148" s="3">
        <f t="shared" si="27"/>
        <v>5986.417999999999</v>
      </c>
      <c r="H148" s="1">
        <f>INDEX(Data!F$21:F$220,Graph!M148)</f>
        <v>174.36697536427994</v>
      </c>
      <c r="I148" s="1">
        <f>INDEX(Data!G$21:G$220,Graph!M148)</f>
        <v>5.6</v>
      </c>
      <c r="J148">
        <f t="shared" si="24"/>
        <v>2.8</v>
      </c>
      <c r="K148" s="1">
        <f t="shared" si="25"/>
        <v>-4.876517161660075</v>
      </c>
      <c r="L148">
        <v>5</v>
      </c>
      <c r="M148">
        <v>133</v>
      </c>
    </row>
    <row r="149" spans="1:13" ht="12.75">
      <c r="A149" s="1" t="str">
        <f>INDEX(Data!B$21:B$220,Graph!M149)</f>
        <v>Lao People's D Republic</v>
      </c>
      <c r="B149" s="1">
        <f t="shared" si="20"/>
        <v>174.32179646867732</v>
      </c>
      <c r="C149" s="1">
        <f t="shared" si="21"/>
        <v>5980.867999999999</v>
      </c>
      <c r="D149" s="1">
        <f t="shared" si="22"/>
        <v>5983.617999999999</v>
      </c>
      <c r="E149" s="1">
        <f t="shared" si="23"/>
        <v>174321135.8811174</v>
      </c>
      <c r="F149" s="1">
        <f t="shared" si="26"/>
        <v>183</v>
      </c>
      <c r="G149" s="3">
        <f t="shared" si="27"/>
        <v>5980.867999999999</v>
      </c>
      <c r="H149" s="1">
        <f>INDEX(Data!F$21:F$220,Graph!M149)</f>
        <v>174.32179646867732</v>
      </c>
      <c r="I149" s="1">
        <f>INDEX(Data!G$21:G$220,Graph!M149)</f>
        <v>5.5</v>
      </c>
      <c r="J149">
        <f t="shared" si="24"/>
        <v>2.75</v>
      </c>
      <c r="K149" s="1">
        <f t="shared" si="25"/>
        <v>-0.045178895602617786</v>
      </c>
      <c r="L149">
        <v>5</v>
      </c>
      <c r="M149">
        <v>135</v>
      </c>
    </row>
    <row r="150" spans="1:13" ht="12.75">
      <c r="A150" s="1" t="str">
        <f>INDEX(Data!B$21:B$220,Graph!M150)</f>
        <v>Denmark</v>
      </c>
      <c r="B150" s="1">
        <f t="shared" si="20"/>
        <v>7.023470806033696</v>
      </c>
      <c r="C150" s="1">
        <f t="shared" si="21"/>
        <v>2562.106000000001</v>
      </c>
      <c r="D150" s="1">
        <f t="shared" si="22"/>
        <v>2564.806000000001</v>
      </c>
      <c r="E150" s="1">
        <f t="shared" si="23"/>
        <v>7023017.865097081</v>
      </c>
      <c r="F150" s="1">
        <f t="shared" si="26"/>
        <v>78</v>
      </c>
      <c r="G150" s="3">
        <f t="shared" si="27"/>
        <v>2562.106000000001</v>
      </c>
      <c r="H150" s="1">
        <f>INDEX(Data!F$21:F$220,Graph!M150)</f>
        <v>7.023470806033696</v>
      </c>
      <c r="I150" s="1">
        <f>INDEX(Data!G$21:G$220,Graph!M150)</f>
        <v>5.4</v>
      </c>
      <c r="J150">
        <f t="shared" si="24"/>
        <v>2.7</v>
      </c>
      <c r="K150" s="1">
        <f t="shared" si="25"/>
        <v>-0.13939177784172863</v>
      </c>
      <c r="L150">
        <v>11</v>
      </c>
      <c r="M150">
        <v>17</v>
      </c>
    </row>
    <row r="151" spans="1:13" ht="12.75">
      <c r="A151" s="1" t="str">
        <f>INDEX(Data!B$21:B$220,Graph!M151)</f>
        <v>Libyan Arab Jamahiriya</v>
      </c>
      <c r="B151" s="1">
        <f t="shared" si="20"/>
        <v>3.4314674420714657</v>
      </c>
      <c r="C151" s="1">
        <f t="shared" si="21"/>
        <v>795.5650000000003</v>
      </c>
      <c r="D151" s="1">
        <f t="shared" si="22"/>
        <v>798.2650000000003</v>
      </c>
      <c r="E151" s="1">
        <f t="shared" si="23"/>
        <v>3431058.8650970818</v>
      </c>
      <c r="F151" s="1">
        <f t="shared" si="26"/>
        <v>55</v>
      </c>
      <c r="G151" s="3">
        <f t="shared" si="27"/>
        <v>795.5650000000003</v>
      </c>
      <c r="H151" s="1">
        <f>INDEX(Data!F$21:F$220,Graph!M151)</f>
        <v>3.4314674420714657</v>
      </c>
      <c r="I151" s="1">
        <f>INDEX(Data!G$21:G$220,Graph!M151)</f>
        <v>5.4</v>
      </c>
      <c r="J151">
        <f t="shared" si="24"/>
        <v>2.7</v>
      </c>
      <c r="K151" s="1">
        <f t="shared" si="25"/>
        <v>-0.2040598512713374</v>
      </c>
      <c r="L151">
        <v>3</v>
      </c>
      <c r="M151">
        <v>58</v>
      </c>
    </row>
    <row r="152" spans="1:13" ht="12.75">
      <c r="A152" s="1" t="str">
        <f>INDEX(Data!B$21:B$220,Graph!M152)</f>
        <v>Slovakia</v>
      </c>
      <c r="B152" s="1">
        <f t="shared" si="20"/>
        <v>0.507615341609453</v>
      </c>
      <c r="C152" s="1">
        <f t="shared" si="21"/>
        <v>80.96100000000003</v>
      </c>
      <c r="D152" s="1">
        <f t="shared" si="22"/>
        <v>83.66100000000003</v>
      </c>
      <c r="E152" s="1">
        <f t="shared" si="23"/>
        <v>507042.86509708146</v>
      </c>
      <c r="F152" s="1">
        <f t="shared" si="26"/>
        <v>17</v>
      </c>
      <c r="G152" s="3">
        <f t="shared" si="27"/>
        <v>80.96100000000003</v>
      </c>
      <c r="H152" s="1">
        <f>INDEX(Data!F$21:F$220,Graph!M152)</f>
        <v>0.507615341609453</v>
      </c>
      <c r="I152" s="1">
        <f>INDEX(Data!G$21:G$220,Graph!M152)</f>
        <v>5.4</v>
      </c>
      <c r="J152">
        <f t="shared" si="24"/>
        <v>2.7</v>
      </c>
      <c r="K152" s="1">
        <f t="shared" si="25"/>
        <v>-0.05837364029725478</v>
      </c>
      <c r="L152">
        <v>9</v>
      </c>
      <c r="M152">
        <v>42</v>
      </c>
    </row>
    <row r="153" spans="1:13" ht="12.75">
      <c r="A153" s="1" t="str">
        <f>INDEX(Data!B$21:B$220,Graph!M153)</f>
        <v>Jordan</v>
      </c>
      <c r="B153" s="1">
        <f t="shared" si="20"/>
        <v>0.9543034764998101</v>
      </c>
      <c r="C153" s="1">
        <f t="shared" si="21"/>
        <v>117.44600000000003</v>
      </c>
      <c r="D153" s="1">
        <f t="shared" si="22"/>
        <v>120.09600000000003</v>
      </c>
      <c r="E153" s="1">
        <f t="shared" si="23"/>
        <v>954090.8490767652</v>
      </c>
      <c r="F153" s="1">
        <f t="shared" si="26"/>
        <v>24</v>
      </c>
      <c r="G153" s="3">
        <f t="shared" si="27"/>
        <v>117.44600000000003</v>
      </c>
      <c r="H153" s="1">
        <f>INDEX(Data!F$21:F$220,Graph!M153)</f>
        <v>0.9543034764998101</v>
      </c>
      <c r="I153" s="1">
        <f>INDEX(Data!G$21:G$220,Graph!M153)</f>
        <v>5.3</v>
      </c>
      <c r="J153">
        <f t="shared" si="24"/>
        <v>2.65</v>
      </c>
      <c r="K153" s="1">
        <f t="shared" si="25"/>
        <v>-0.03873402749979393</v>
      </c>
      <c r="L153">
        <v>6</v>
      </c>
      <c r="M153">
        <v>90</v>
      </c>
    </row>
    <row r="154" spans="1:13" ht="12.75">
      <c r="A154" s="1" t="str">
        <f>INDEX(Data!B$21:B$220,Graph!M154)</f>
        <v>Nicaragua</v>
      </c>
      <c r="B154" s="1">
        <f t="shared" si="20"/>
        <v>107.02037189939355</v>
      </c>
      <c r="C154" s="1">
        <f t="shared" si="21"/>
        <v>5689.849999999998</v>
      </c>
      <c r="D154" s="1">
        <f t="shared" si="22"/>
        <v>5692.499999999997</v>
      </c>
      <c r="E154" s="1">
        <f t="shared" si="23"/>
        <v>107020118.84907676</v>
      </c>
      <c r="F154" s="1">
        <f t="shared" si="26"/>
        <v>167</v>
      </c>
      <c r="G154" s="3">
        <f t="shared" si="27"/>
        <v>5689.849999999998</v>
      </c>
      <c r="H154" s="1">
        <f>INDEX(Data!F$21:F$220,Graph!M154)</f>
        <v>107.02037189939355</v>
      </c>
      <c r="I154" s="1">
        <f>INDEX(Data!G$21:G$220,Graph!M154)</f>
        <v>5.3</v>
      </c>
      <c r="J154">
        <f t="shared" si="24"/>
        <v>2.65</v>
      </c>
      <c r="K154" s="1">
        <f t="shared" si="25"/>
        <v>-0.631133431755714</v>
      </c>
      <c r="L154">
        <v>8</v>
      </c>
      <c r="M154">
        <v>118</v>
      </c>
    </row>
    <row r="155" spans="1:13" ht="12.75">
      <c r="A155" s="1" t="str">
        <f>INDEX(Data!B$21:B$220,Graph!M155)</f>
        <v>Finland</v>
      </c>
      <c r="B155" s="1">
        <f t="shared" si="20"/>
        <v>0.5659889819067078</v>
      </c>
      <c r="C155" s="1">
        <f t="shared" si="21"/>
        <v>86.26100000000002</v>
      </c>
      <c r="D155" s="1">
        <f t="shared" si="22"/>
        <v>88.86100000000002</v>
      </c>
      <c r="E155" s="1">
        <f t="shared" si="23"/>
        <v>565013.8330564488</v>
      </c>
      <c r="F155" s="1">
        <f t="shared" si="26"/>
        <v>18</v>
      </c>
      <c r="G155" s="3">
        <f t="shared" si="27"/>
        <v>86.26100000000002</v>
      </c>
      <c r="H155" s="1">
        <f>INDEX(Data!F$21:F$220,Graph!M155)</f>
        <v>0.5659889819067078</v>
      </c>
      <c r="I155" s="1">
        <f>INDEX(Data!G$21:G$220,Graph!M155)</f>
        <v>5.2</v>
      </c>
      <c r="J155">
        <f t="shared" si="24"/>
        <v>2.6</v>
      </c>
      <c r="K155" s="1">
        <f t="shared" si="25"/>
        <v>-0.07371927280335588</v>
      </c>
      <c r="L155">
        <v>11</v>
      </c>
      <c r="M155">
        <v>13</v>
      </c>
    </row>
    <row r="156" spans="1:13" ht="12.75">
      <c r="A156" s="1" t="str">
        <f>INDEX(Data!B$21:B$220,Graph!M156)</f>
        <v>Georgia</v>
      </c>
      <c r="B156" s="1">
        <f t="shared" si="20"/>
        <v>0</v>
      </c>
      <c r="C156" s="1">
        <f t="shared" si="21"/>
        <v>35.10000000000001</v>
      </c>
      <c r="D156" s="1">
        <f t="shared" si="22"/>
        <v>37.70000000000001</v>
      </c>
      <c r="E156" s="1">
        <f t="shared" si="23"/>
        <v>97.83305644886619</v>
      </c>
      <c r="F156" s="1">
        <f t="shared" si="26"/>
        <v>10</v>
      </c>
      <c r="G156" s="3">
        <f t="shared" si="27"/>
        <v>35.10000000000001</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2.288628437274526</v>
      </c>
      <c r="C157" s="1">
        <f t="shared" si="21"/>
        <v>594.3460000000001</v>
      </c>
      <c r="D157" s="1">
        <f t="shared" si="22"/>
        <v>596.8960000000001</v>
      </c>
      <c r="E157" s="1">
        <f t="shared" si="23"/>
        <v>2288110.8170361323</v>
      </c>
      <c r="F157" s="1">
        <f t="shared" si="26"/>
        <v>44</v>
      </c>
      <c r="G157" s="3">
        <f t="shared" si="27"/>
        <v>594.3460000000001</v>
      </c>
      <c r="H157" s="1">
        <f>INDEX(Data!F$21:F$220,Graph!M157)</f>
        <v>2.288628437274526</v>
      </c>
      <c r="I157" s="1">
        <f>INDEX(Data!G$21:G$220,Graph!M157)</f>
        <v>5.1</v>
      </c>
      <c r="J157">
        <f t="shared" si="24"/>
        <v>2.55</v>
      </c>
      <c r="K157" s="1">
        <f t="shared" si="25"/>
        <v>-0.151995462871108</v>
      </c>
      <c r="L157">
        <v>6</v>
      </c>
      <c r="M157">
        <v>110</v>
      </c>
    </row>
    <row r="158" spans="1:13" ht="12.75">
      <c r="A158" s="1" t="str">
        <f>INDEX(Data!B$21:B$220,Graph!M158)</f>
        <v>Sierra Leone</v>
      </c>
      <c r="B158" s="1">
        <f t="shared" si="20"/>
        <v>359.3423753573364</v>
      </c>
      <c r="C158" s="1">
        <f t="shared" si="21"/>
        <v>6213.874</v>
      </c>
      <c r="D158" s="1">
        <f t="shared" si="22"/>
        <v>6216.273999999999</v>
      </c>
      <c r="E158" s="1">
        <f t="shared" si="23"/>
        <v>359342177.7689752</v>
      </c>
      <c r="F158" s="1">
        <f t="shared" si="26"/>
        <v>198</v>
      </c>
      <c r="G158" s="3">
        <f t="shared" si="27"/>
        <v>6213.874</v>
      </c>
      <c r="H158" s="1">
        <f>INDEX(Data!F$21:F$220,Graph!M158)</f>
        <v>359.3423753573364</v>
      </c>
      <c r="I158" s="1">
        <f>INDEX(Data!G$21:G$220,Graph!M158)</f>
        <v>4.8</v>
      </c>
      <c r="J158">
        <f t="shared" si="24"/>
        <v>2.4</v>
      </c>
      <c r="K158" s="1">
        <f t="shared" si="25"/>
        <v>-261.5540583555981</v>
      </c>
      <c r="L158">
        <v>3</v>
      </c>
      <c r="M158">
        <v>177</v>
      </c>
    </row>
    <row r="159" spans="1:13" ht="12.75">
      <c r="A159" s="1" t="str">
        <f>INDEX(Data!B$21:B$220,Graph!M159)</f>
        <v>Togo</v>
      </c>
      <c r="B159" s="1">
        <f t="shared" si="20"/>
        <v>29.853636609615073</v>
      </c>
      <c r="C159" s="1">
        <f t="shared" si="21"/>
        <v>3105.0400000000013</v>
      </c>
      <c r="D159" s="1">
        <f t="shared" si="22"/>
        <v>3107.4400000000014</v>
      </c>
      <c r="E159" s="1">
        <f t="shared" si="23"/>
        <v>29853143.768975183</v>
      </c>
      <c r="F159" s="1">
        <f t="shared" si="26"/>
        <v>100</v>
      </c>
      <c r="G159" s="3">
        <f t="shared" si="27"/>
        <v>3105.0400000000013</v>
      </c>
      <c r="H159" s="1">
        <f>INDEX(Data!F$21:F$220,Graph!M159)</f>
        <v>29.853636609615073</v>
      </c>
      <c r="I159" s="1">
        <f>INDEX(Data!G$21:G$220,Graph!M159)</f>
        <v>4.8</v>
      </c>
      <c r="J159">
        <f t="shared" si="24"/>
        <v>2.4</v>
      </c>
      <c r="K159" s="1">
        <f t="shared" si="25"/>
        <v>-0.16563405584084023</v>
      </c>
      <c r="L159">
        <v>3</v>
      </c>
      <c r="M159">
        <v>143</v>
      </c>
    </row>
    <row r="160" spans="1:13" ht="12.75">
      <c r="A160" s="1" t="str">
        <f>INDEX(Data!B$21:B$220,Graph!M160)</f>
        <v>Turkmenistan</v>
      </c>
      <c r="B160" s="1">
        <f t="shared" si="20"/>
        <v>8.635462147993824</v>
      </c>
      <c r="C160" s="1">
        <f t="shared" si="21"/>
        <v>2641.340000000001</v>
      </c>
      <c r="D160" s="1">
        <f t="shared" si="22"/>
        <v>2643.740000000001</v>
      </c>
      <c r="E160" s="1">
        <f t="shared" si="23"/>
        <v>8635086.768975183</v>
      </c>
      <c r="F160" s="1">
        <f t="shared" si="26"/>
        <v>85</v>
      </c>
      <c r="G160" s="3">
        <f t="shared" si="27"/>
        <v>2641.340000000001</v>
      </c>
      <c r="H160" s="1">
        <f>INDEX(Data!F$21:F$220,Graph!M160)</f>
        <v>8.635462147993824</v>
      </c>
      <c r="I160" s="1">
        <f>INDEX(Data!G$21:G$220,Graph!M160)</f>
        <v>4.8</v>
      </c>
      <c r="J160">
        <f t="shared" si="24"/>
        <v>2.4</v>
      </c>
      <c r="K160" s="1">
        <f t="shared" si="25"/>
        <v>-1.7867453614039022</v>
      </c>
      <c r="L160">
        <v>6</v>
      </c>
      <c r="M160">
        <v>86</v>
      </c>
    </row>
    <row r="161" spans="1:13" ht="12.75">
      <c r="A161" s="1" t="str">
        <f>INDEX(Data!B$21:B$220,Graph!M161)</f>
        <v>Norway</v>
      </c>
      <c r="B161" s="1">
        <f t="shared" si="20"/>
        <v>0</v>
      </c>
      <c r="C161" s="1">
        <f t="shared" si="21"/>
        <v>2.25</v>
      </c>
      <c r="D161" s="1">
        <f t="shared" si="22"/>
        <v>4.5</v>
      </c>
      <c r="E161" s="1">
        <f t="shared" si="23"/>
        <v>1.720914234595744</v>
      </c>
      <c r="F161" s="1">
        <f t="shared" si="26"/>
        <v>1</v>
      </c>
      <c r="G161" s="3">
        <f t="shared" si="27"/>
        <v>2.25</v>
      </c>
      <c r="H161" s="1">
        <f>INDEX(Data!F$21:F$220,Graph!M161)</f>
        <v>0</v>
      </c>
      <c r="I161" s="1">
        <f>INDEX(Data!G$21:G$220,Graph!M161)</f>
        <v>4.5</v>
      </c>
      <c r="J161">
        <f t="shared" si="24"/>
        <v>2.25</v>
      </c>
      <c r="K161" s="1">
        <f t="shared" si="25"/>
        <v>0</v>
      </c>
      <c r="L161">
        <v>11</v>
      </c>
      <c r="M161">
        <v>1</v>
      </c>
    </row>
    <row r="162" spans="1:13" ht="12.75">
      <c r="A162" s="1" t="str">
        <f>INDEX(Data!B$21:B$220,Graph!M162)</f>
        <v>Croatia</v>
      </c>
      <c r="B162" s="1">
        <f t="shared" si="20"/>
        <v>0</v>
      </c>
      <c r="C162" s="1">
        <f t="shared" si="21"/>
        <v>30.300000000000004</v>
      </c>
      <c r="D162" s="1">
        <f t="shared" si="22"/>
        <v>32.50000000000001</v>
      </c>
      <c r="E162" s="1">
        <f t="shared" si="23"/>
        <v>48.704893918271395</v>
      </c>
      <c r="F162" s="1">
        <f t="shared" si="26"/>
        <v>9</v>
      </c>
      <c r="G162" s="3">
        <f t="shared" si="27"/>
        <v>30.300000000000004</v>
      </c>
      <c r="H162" s="1">
        <f>INDEX(Data!F$21:F$220,Graph!M162)</f>
        <v>0</v>
      </c>
      <c r="I162" s="1">
        <f>INDEX(Data!G$21:G$220,Graph!M162)</f>
        <v>4.4</v>
      </c>
      <c r="J162">
        <f t="shared" si="24"/>
        <v>2.2</v>
      </c>
      <c r="K162" s="1">
        <f t="shared" si="25"/>
        <v>0</v>
      </c>
      <c r="L162">
        <v>9</v>
      </c>
      <c r="M162">
        <v>48</v>
      </c>
    </row>
    <row r="163" spans="1:13" ht="12.75">
      <c r="A163" s="1" t="str">
        <f>INDEX(Data!B$21:B$220,Graph!M163)</f>
        <v>Moldova, Republic of</v>
      </c>
      <c r="B163" s="1">
        <f t="shared" si="20"/>
        <v>1.5813792945181064</v>
      </c>
      <c r="C163" s="1">
        <f t="shared" si="21"/>
        <v>376.04600000000005</v>
      </c>
      <c r="D163" s="1">
        <f t="shared" si="22"/>
        <v>378.196</v>
      </c>
      <c r="E163" s="1">
        <f t="shared" si="23"/>
        <v>1581113.688873602</v>
      </c>
      <c r="F163" s="1">
        <f t="shared" si="26"/>
        <v>33</v>
      </c>
      <c r="G163" s="3">
        <f t="shared" si="27"/>
        <v>376.04600000000005</v>
      </c>
      <c r="H163" s="1">
        <f>INDEX(Data!F$21:F$220,Graph!M163)</f>
        <v>1.5813792945181064</v>
      </c>
      <c r="I163" s="1">
        <f>INDEX(Data!G$21:G$220,Graph!M163)</f>
        <v>4.3</v>
      </c>
      <c r="J163">
        <f t="shared" si="24"/>
        <v>2.15</v>
      </c>
      <c r="K163" s="1">
        <f t="shared" si="25"/>
        <v>-0.11201288469841275</v>
      </c>
      <c r="L163">
        <v>9</v>
      </c>
      <c r="M163">
        <v>113</v>
      </c>
    </row>
    <row r="164" spans="1:13" ht="12.75">
      <c r="A164" s="1" t="str">
        <f>INDEX(Data!B$21:B$220,Graph!M164)</f>
        <v>Singapore</v>
      </c>
      <c r="B164" s="1">
        <f t="shared" si="20"/>
        <v>0.2870718693233743</v>
      </c>
      <c r="C164" s="1">
        <f t="shared" si="21"/>
        <v>42.46100000000001</v>
      </c>
      <c r="D164" s="1">
        <f t="shared" si="22"/>
        <v>44.561000000000014</v>
      </c>
      <c r="E164" s="1">
        <f t="shared" si="23"/>
        <v>287025.6728532856</v>
      </c>
      <c r="F164" s="1">
        <f t="shared" si="26"/>
        <v>14</v>
      </c>
      <c r="G164" s="3">
        <f t="shared" si="27"/>
        <v>42.46100000000001</v>
      </c>
      <c r="H164" s="1">
        <f>INDEX(Data!F$21:F$220,Graph!M164)</f>
        <v>0.2870718693233743</v>
      </c>
      <c r="I164" s="1">
        <f>INDEX(Data!G$21:G$220,Graph!M164)</f>
        <v>4.2</v>
      </c>
      <c r="J164">
        <f t="shared" si="24"/>
        <v>2.1</v>
      </c>
      <c r="K164" s="1">
        <f t="shared" si="25"/>
        <v>-0.010136029802990054</v>
      </c>
      <c r="L164">
        <v>5</v>
      </c>
      <c r="M164">
        <v>25</v>
      </c>
    </row>
    <row r="165" spans="1:13" ht="12.75">
      <c r="A165" s="1" t="str">
        <f>INDEX(Data!B$21:B$220,Graph!M165)</f>
        <v>Bosnia Herzegovina</v>
      </c>
      <c r="B165" s="1">
        <f t="shared" si="20"/>
        <v>2.9056205301757743</v>
      </c>
      <c r="C165" s="1">
        <f t="shared" si="21"/>
        <v>686.5150000000002</v>
      </c>
      <c r="D165" s="1">
        <f t="shared" si="22"/>
        <v>688.5650000000002</v>
      </c>
      <c r="E165" s="1">
        <f t="shared" si="23"/>
        <v>2905066.6568329697</v>
      </c>
      <c r="F165" s="1">
        <f t="shared" si="26"/>
        <v>50</v>
      </c>
      <c r="G165" s="3">
        <f t="shared" si="27"/>
        <v>686.5150000000002</v>
      </c>
      <c r="H165" s="1">
        <f>INDEX(Data!F$21:F$220,Graph!M165)</f>
        <v>2.9056205301757743</v>
      </c>
      <c r="I165" s="1">
        <f>INDEX(Data!G$21:G$220,Graph!M165)</f>
        <v>4.1</v>
      </c>
      <c r="J165">
        <f t="shared" si="24"/>
        <v>2.05</v>
      </c>
      <c r="K165" s="1">
        <f t="shared" si="25"/>
        <v>-0.016480956068634978</v>
      </c>
      <c r="L165">
        <v>9</v>
      </c>
      <c r="M165">
        <v>66</v>
      </c>
    </row>
    <row r="166" spans="1:13" ht="12.75">
      <c r="A166" s="1" t="str">
        <f>INDEX(Data!B$21:B$220,Graph!M166)</f>
        <v>Costa Rica</v>
      </c>
      <c r="B166" s="1">
        <f t="shared" si="20"/>
        <v>5.513706233143343</v>
      </c>
      <c r="C166" s="1">
        <f t="shared" si="21"/>
        <v>2274.815000000001</v>
      </c>
      <c r="D166" s="1">
        <f t="shared" si="22"/>
        <v>2276.865000000001</v>
      </c>
      <c r="E166" s="1">
        <f t="shared" si="23"/>
        <v>5513045.656832969</v>
      </c>
      <c r="F166" s="1">
        <f t="shared" si="26"/>
        <v>67</v>
      </c>
      <c r="G166" s="3">
        <f t="shared" si="27"/>
        <v>2274.815000000001</v>
      </c>
      <c r="H166" s="1">
        <f>INDEX(Data!F$21:F$220,Graph!M166)</f>
        <v>5.513706233143343</v>
      </c>
      <c r="I166" s="1">
        <f>INDEX(Data!G$21:G$220,Graph!M166)</f>
        <v>4.1</v>
      </c>
      <c r="J166">
        <f t="shared" si="24"/>
        <v>2.05</v>
      </c>
      <c r="K166" s="1">
        <f t="shared" si="25"/>
        <v>-0.130269940740245</v>
      </c>
      <c r="L166">
        <v>8</v>
      </c>
      <c r="M166">
        <v>45</v>
      </c>
    </row>
    <row r="167" spans="1:13" ht="12.75">
      <c r="A167" s="1" t="str">
        <f>INDEX(Data!B$21:B$220,Graph!M167)</f>
        <v>Eritrea</v>
      </c>
      <c r="B167" s="1">
        <f t="shared" si="20"/>
        <v>42.84145340393481</v>
      </c>
      <c r="C167" s="1">
        <f t="shared" si="21"/>
        <v>3570.5080000000007</v>
      </c>
      <c r="D167" s="1">
        <f t="shared" si="22"/>
        <v>3572.5080000000007</v>
      </c>
      <c r="E167" s="1">
        <f t="shared" si="23"/>
        <v>42841156.64081265</v>
      </c>
      <c r="F167" s="1">
        <f t="shared" si="26"/>
        <v>119</v>
      </c>
      <c r="G167" s="3">
        <f t="shared" si="27"/>
        <v>3570.5080000000007</v>
      </c>
      <c r="H167" s="1">
        <f>INDEX(Data!F$21:F$220,Graph!M167)</f>
        <v>42.84145340393481</v>
      </c>
      <c r="I167" s="1">
        <f>INDEX(Data!G$21:G$220,Graph!M167)</f>
        <v>4</v>
      </c>
      <c r="J167">
        <f t="shared" si="24"/>
        <v>2</v>
      </c>
      <c r="K167" s="1">
        <f t="shared" si="25"/>
        <v>-0.976693220066366</v>
      </c>
      <c r="L167">
        <v>2</v>
      </c>
      <c r="M167">
        <v>156</v>
      </c>
    </row>
    <row r="168" spans="1:13" ht="12.75">
      <c r="A168" s="1" t="str">
        <f>INDEX(Data!B$21:B$220,Graph!M168)</f>
        <v>Ireland</v>
      </c>
      <c r="B168" s="1">
        <f t="shared" si="20"/>
        <v>1.9508340919086435</v>
      </c>
      <c r="C168" s="1">
        <f t="shared" si="21"/>
        <v>428.84600000000006</v>
      </c>
      <c r="D168" s="1">
        <f t="shared" si="22"/>
        <v>430.79600000000005</v>
      </c>
      <c r="E168" s="1">
        <f t="shared" si="23"/>
        <v>1950010.6247923365</v>
      </c>
      <c r="F168" s="1">
        <f t="shared" si="26"/>
        <v>37</v>
      </c>
      <c r="G168" s="3">
        <f t="shared" si="27"/>
        <v>428.84600000000006</v>
      </c>
      <c r="H168" s="1">
        <f>INDEX(Data!F$21:F$220,Graph!M168)</f>
        <v>1.9508340919086435</v>
      </c>
      <c r="I168" s="1">
        <f>INDEX(Data!G$21:G$220,Graph!M168)</f>
        <v>3.9</v>
      </c>
      <c r="J168">
        <f t="shared" si="24"/>
        <v>1.95</v>
      </c>
      <c r="K168" s="1">
        <f t="shared" si="25"/>
        <v>-0.037340491603450765</v>
      </c>
      <c r="L168">
        <v>11</v>
      </c>
      <c r="M168">
        <v>10</v>
      </c>
    </row>
    <row r="169" spans="1:13" ht="12.75">
      <c r="A169" s="1" t="str">
        <f>INDEX(Data!B$21:B$220,Graph!M169)</f>
        <v>Puerto Rico</v>
      </c>
      <c r="B169" s="1">
        <f t="shared" si="20"/>
        <v>65.56744640213161</v>
      </c>
      <c r="C169" s="1">
        <f t="shared" si="21"/>
        <v>5317.801999999999</v>
      </c>
      <c r="D169" s="1">
        <f t="shared" si="22"/>
        <v>5319.751999999999</v>
      </c>
      <c r="E169" s="1">
        <f t="shared" si="23"/>
        <v>65567194.62479233</v>
      </c>
      <c r="F169" s="1">
        <f t="shared" si="26"/>
        <v>141</v>
      </c>
      <c r="G169" s="3">
        <f t="shared" si="27"/>
        <v>5317.801999999999</v>
      </c>
      <c r="H169" s="1">
        <f>INDEX(Data!F$21:F$220,Graph!M169)</f>
        <v>65.56744640213161</v>
      </c>
      <c r="I169" s="1">
        <f>INDEX(Data!G$21:G$220,Graph!M169)</f>
        <v>3.9</v>
      </c>
      <c r="J169">
        <f t="shared" si="24"/>
        <v>1.95</v>
      </c>
      <c r="K169" s="1">
        <f t="shared" si="25"/>
        <v>-2.020463157424018</v>
      </c>
      <c r="L169">
        <v>8</v>
      </c>
      <c r="M169">
        <v>194</v>
      </c>
    </row>
    <row r="170" spans="1:13" ht="12.75">
      <c r="A170" s="1" t="str">
        <f>INDEX(Data!B$21:B$220,Graph!M170)</f>
        <v>Central African Republic</v>
      </c>
      <c r="B170" s="1">
        <f t="shared" si="20"/>
        <v>92.73008446594365</v>
      </c>
      <c r="C170" s="1">
        <f t="shared" si="21"/>
        <v>5618.526999999997</v>
      </c>
      <c r="D170" s="1">
        <f t="shared" si="22"/>
        <v>5620.426999999997</v>
      </c>
      <c r="E170" s="1">
        <f t="shared" si="23"/>
        <v>92730169.60877202</v>
      </c>
      <c r="F170" s="1">
        <f t="shared" si="26"/>
        <v>161</v>
      </c>
      <c r="G170" s="3">
        <f t="shared" si="27"/>
        <v>5618.526999999997</v>
      </c>
      <c r="H170" s="1">
        <f>INDEX(Data!F$21:F$220,Graph!M170)</f>
        <v>92.73008446594365</v>
      </c>
      <c r="I170" s="1">
        <f>INDEX(Data!G$21:G$220,Graph!M170)</f>
        <v>3.8</v>
      </c>
      <c r="J170">
        <f t="shared" si="24"/>
        <v>1.9</v>
      </c>
      <c r="K170" s="1">
        <f t="shared" si="25"/>
        <v>-3.0189167549519453</v>
      </c>
      <c r="L170">
        <v>1</v>
      </c>
      <c r="M170">
        <v>169</v>
      </c>
    </row>
    <row r="171" spans="1:13" ht="12.75">
      <c r="A171" s="1" t="str">
        <f>INDEX(Data!B$21:B$220,Graph!M171)</f>
        <v>New Zealand</v>
      </c>
      <c r="B171" s="1">
        <f t="shared" si="20"/>
        <v>1.7786715947950933</v>
      </c>
      <c r="C171" s="1">
        <f t="shared" si="21"/>
        <v>424.99600000000004</v>
      </c>
      <c r="D171" s="1">
        <f t="shared" si="22"/>
        <v>426.896</v>
      </c>
      <c r="E171" s="1">
        <f t="shared" si="23"/>
        <v>1778018.6087720203</v>
      </c>
      <c r="F171" s="1">
        <f t="shared" si="26"/>
        <v>36</v>
      </c>
      <c r="G171" s="3">
        <f t="shared" si="27"/>
        <v>424.99600000000004</v>
      </c>
      <c r="H171" s="1">
        <f>INDEX(Data!F$21:F$220,Graph!M171)</f>
        <v>1.7786715947950933</v>
      </c>
      <c r="I171" s="1">
        <f>INDEX(Data!G$21:G$220,Graph!M171)</f>
        <v>3.8</v>
      </c>
      <c r="J171">
        <f t="shared" si="24"/>
        <v>1.9</v>
      </c>
      <c r="K171" s="1">
        <f t="shared" si="25"/>
        <v>-0.17216249711355025</v>
      </c>
      <c r="L171">
        <v>5</v>
      </c>
      <c r="M171">
        <v>18</v>
      </c>
    </row>
    <row r="172" spans="1:13" ht="12.75">
      <c r="A172" s="1" t="str">
        <f>INDEX(Data!B$21:B$220,Graph!M172)</f>
        <v>Congo</v>
      </c>
      <c r="B172" s="1">
        <f t="shared" si="20"/>
        <v>30.019270665455913</v>
      </c>
      <c r="C172" s="1">
        <f t="shared" si="21"/>
        <v>3109.240000000001</v>
      </c>
      <c r="D172" s="1">
        <f t="shared" si="22"/>
        <v>3111.0400000000013</v>
      </c>
      <c r="E172" s="1">
        <f t="shared" si="23"/>
        <v>30019144.576731388</v>
      </c>
      <c r="F172" s="1">
        <f t="shared" si="26"/>
        <v>101</v>
      </c>
      <c r="G172" s="3">
        <f t="shared" si="27"/>
        <v>3109.240000000001</v>
      </c>
      <c r="H172" s="1">
        <f>INDEX(Data!F$21:F$220,Graph!M172)</f>
        <v>30.019270665455913</v>
      </c>
      <c r="I172" s="1">
        <f>INDEX(Data!G$21:G$220,Graph!M172)</f>
        <v>3.6</v>
      </c>
      <c r="J172">
        <f t="shared" si="24"/>
        <v>1.8</v>
      </c>
      <c r="K172" s="1">
        <f t="shared" si="25"/>
        <v>-2.6128566387389824</v>
      </c>
      <c r="L172">
        <v>1</v>
      </c>
      <c r="M172">
        <v>144</v>
      </c>
    </row>
    <row r="173" spans="1:13" ht="12.75">
      <c r="A173" s="1" t="str">
        <f>INDEX(Data!B$21:B$220,Graph!M173)</f>
        <v>Lebanon</v>
      </c>
      <c r="B173" s="1">
        <f t="shared" si="20"/>
        <v>2.1134159962265495</v>
      </c>
      <c r="C173" s="1">
        <f t="shared" si="21"/>
        <v>434.59600000000006</v>
      </c>
      <c r="D173" s="1">
        <f t="shared" si="22"/>
        <v>436.3960000000001</v>
      </c>
      <c r="E173" s="1">
        <f t="shared" si="23"/>
        <v>2113080.576731388</v>
      </c>
      <c r="F173" s="1">
        <f t="shared" si="26"/>
        <v>39</v>
      </c>
      <c r="G173" s="3">
        <f t="shared" si="27"/>
        <v>434.59600000000006</v>
      </c>
      <c r="H173" s="1">
        <f>INDEX(Data!F$21:F$220,Graph!M173)</f>
        <v>2.1134159962265495</v>
      </c>
      <c r="I173" s="1">
        <f>INDEX(Data!G$21:G$220,Graph!M173)</f>
        <v>3.6</v>
      </c>
      <c r="J173">
        <f t="shared" si="24"/>
        <v>1.8</v>
      </c>
      <c r="K173" s="1">
        <f t="shared" si="25"/>
        <v>-0.12015657638417787</v>
      </c>
      <c r="L173">
        <v>6</v>
      </c>
      <c r="M173">
        <v>80</v>
      </c>
    </row>
    <row r="174" spans="1:13" ht="12.75">
      <c r="A174" s="1" t="str">
        <f>INDEX(Data!B$21:B$220,Graph!M174)</f>
        <v>Lithuania</v>
      </c>
      <c r="B174" s="1">
        <f t="shared" si="20"/>
        <v>1.4008524594138065</v>
      </c>
      <c r="C174" s="1">
        <f t="shared" si="21"/>
        <v>372.1460000000001</v>
      </c>
      <c r="D174" s="1">
        <f t="shared" si="22"/>
        <v>373.8960000000001</v>
      </c>
      <c r="E174" s="1">
        <f t="shared" si="23"/>
        <v>1400041.5607110714</v>
      </c>
      <c r="F174" s="1">
        <f t="shared" si="26"/>
        <v>32</v>
      </c>
      <c r="G174" s="3">
        <f t="shared" si="27"/>
        <v>372.1460000000001</v>
      </c>
      <c r="H174" s="1">
        <f>INDEX(Data!F$21:F$220,Graph!M174)</f>
        <v>1.4008524594138065</v>
      </c>
      <c r="I174" s="1">
        <f>INDEX(Data!G$21:G$220,Graph!M174)</f>
        <v>3.5</v>
      </c>
      <c r="J174">
        <f t="shared" si="24"/>
        <v>1.75</v>
      </c>
      <c r="K174" s="1">
        <f t="shared" si="25"/>
        <v>-0.1805268351042999</v>
      </c>
      <c r="L174">
        <v>9</v>
      </c>
      <c r="M174">
        <v>41</v>
      </c>
    </row>
    <row r="175" spans="1:13" ht="12.75">
      <c r="A175" s="1" t="str">
        <f>INDEX(Data!B$21:B$220,Graph!M175)</f>
        <v>Gaza Strip &amp; West Bank</v>
      </c>
      <c r="B175" s="1">
        <f t="shared" si="20"/>
        <v>37.01263354764601</v>
      </c>
      <c r="C175" s="1">
        <f t="shared" si="21"/>
        <v>3553.9900000000002</v>
      </c>
      <c r="D175" s="1">
        <f t="shared" si="22"/>
        <v>3555.69</v>
      </c>
      <c r="E175" s="1">
        <f t="shared" si="23"/>
        <v>37012102.54469075</v>
      </c>
      <c r="F175" s="1">
        <f aca="true" t="shared" si="28" ref="F175:F206">RANK(E175,E$47:E$246,1)</f>
        <v>113</v>
      </c>
      <c r="G175" s="3">
        <f aca="true" t="shared" si="29" ref="G175:G206">C175</f>
        <v>3553.9900000000002</v>
      </c>
      <c r="H175" s="1">
        <f>INDEX(Data!F$21:F$220,Graph!M175)</f>
        <v>37.01263354764601</v>
      </c>
      <c r="I175" s="1">
        <f>INDEX(Data!G$21:G$220,Graph!M175)</f>
        <v>3.4</v>
      </c>
      <c r="J175">
        <f t="shared" si="24"/>
        <v>1.7</v>
      </c>
      <c r="K175" s="1">
        <f t="shared" si="25"/>
        <v>-0.9577722655848504</v>
      </c>
      <c r="L175">
        <v>6</v>
      </c>
      <c r="M175">
        <v>102</v>
      </c>
    </row>
    <row r="176" spans="1:13" ht="12.75">
      <c r="A176" s="1" t="str">
        <f>INDEX(Data!B$21:B$220,Graph!M176)</f>
        <v>Uruguay</v>
      </c>
      <c r="B176" s="1">
        <f aca="true" t="shared" si="30" ref="B176:B239">H176</f>
        <v>18.257413023706814</v>
      </c>
      <c r="C176" s="1">
        <f aca="true" t="shared" si="31" ref="C176:C239">IF(F176=1,I176/2,I176/2+VLOOKUP(F176-1,F$47:I$246,4,FALSE)/2+VLOOKUP(F176-1,F$47:G$246,2,FALSE))</f>
        <v>3097.4400000000014</v>
      </c>
      <c r="D176" s="1">
        <f aca="true" t="shared" si="32" ref="D176:D239">C176+J176</f>
        <v>3099.1400000000012</v>
      </c>
      <c r="E176" s="1">
        <f aca="true" t="shared" si="33" ref="E176:E239">1000*(INT(1000*H176)+I176/I$248)+M176</f>
        <v>18257046.544690758</v>
      </c>
      <c r="F176" s="1">
        <f t="shared" si="28"/>
        <v>92</v>
      </c>
      <c r="G176" s="3">
        <f t="shared" si="29"/>
        <v>3097.4400000000014</v>
      </c>
      <c r="H176" s="1">
        <f>INDEX(Data!F$21:F$220,Graph!M176)</f>
        <v>18.257413023706814</v>
      </c>
      <c r="I176" s="1">
        <f>INDEX(Data!G$21:G$220,Graph!M176)</f>
        <v>3.4</v>
      </c>
      <c r="J176">
        <f aca="true" t="shared" si="34" ref="J176:J239">I176/2</f>
        <v>1.7</v>
      </c>
      <c r="K176" s="1">
        <f aca="true" t="shared" si="35" ref="K176:K239">IF(F176=200,0,B176-VLOOKUP(F176+1,F$47:H$246,3,FALSE))</f>
        <v>-0.24617276988101722</v>
      </c>
      <c r="L176">
        <v>8</v>
      </c>
      <c r="M176">
        <v>46</v>
      </c>
    </row>
    <row r="177" spans="1:13" ht="12.75">
      <c r="A177" s="1" t="str">
        <f>INDEX(Data!B$21:B$220,Graph!M177)</f>
        <v>Liberia</v>
      </c>
      <c r="B177" s="1">
        <f t="shared" si="30"/>
        <v>202.06016834987733</v>
      </c>
      <c r="C177" s="1">
        <f t="shared" si="31"/>
        <v>6038.924499999999</v>
      </c>
      <c r="D177" s="1">
        <f t="shared" si="32"/>
        <v>6040.543999999999</v>
      </c>
      <c r="E177" s="1">
        <f t="shared" si="33"/>
        <v>202060186.51889804</v>
      </c>
      <c r="F177" s="1">
        <f t="shared" si="28"/>
        <v>190</v>
      </c>
      <c r="G177" s="3">
        <f t="shared" si="29"/>
        <v>6038.924499999999</v>
      </c>
      <c r="H177" s="1">
        <f>INDEX(Data!F$21:F$220,Graph!M177)</f>
        <v>202.06016834987733</v>
      </c>
      <c r="I177" s="1">
        <f>INDEX(Data!G$21:G$220,Graph!M177)</f>
        <v>3.239</v>
      </c>
      <c r="J177">
        <f t="shared" si="34"/>
        <v>1.6195</v>
      </c>
      <c r="K177" s="1">
        <f t="shared" si="35"/>
        <v>-4.212587491385875</v>
      </c>
      <c r="L177">
        <v>3</v>
      </c>
      <c r="M177">
        <v>186</v>
      </c>
    </row>
    <row r="178" spans="1:13" ht="12.75">
      <c r="A178" s="1" t="str">
        <f>INDEX(Data!B$21:B$220,Graph!M178)</f>
        <v>Albania</v>
      </c>
      <c r="B178" s="1">
        <f t="shared" si="30"/>
        <v>6.783709698472784</v>
      </c>
      <c r="C178" s="1">
        <f t="shared" si="31"/>
        <v>2487.5560000000014</v>
      </c>
      <c r="D178" s="1">
        <f t="shared" si="32"/>
        <v>2489.1060000000016</v>
      </c>
      <c r="E178" s="1">
        <f t="shared" si="33"/>
        <v>6783065.496629805</v>
      </c>
      <c r="F178" s="1">
        <f t="shared" si="28"/>
        <v>76</v>
      </c>
      <c r="G178" s="3">
        <f t="shared" si="29"/>
        <v>2487.5560000000014</v>
      </c>
      <c r="H178" s="1">
        <f>INDEX(Data!F$21:F$220,Graph!M178)</f>
        <v>6.783709698472784</v>
      </c>
      <c r="I178" s="1">
        <f>INDEX(Data!G$21:G$220,Graph!M178)</f>
        <v>3.1</v>
      </c>
      <c r="J178">
        <f t="shared" si="34"/>
        <v>1.55</v>
      </c>
      <c r="K178" s="1">
        <f t="shared" si="35"/>
        <v>-0.0031470447324748463</v>
      </c>
      <c r="L178">
        <v>9</v>
      </c>
      <c r="M178">
        <v>65</v>
      </c>
    </row>
    <row r="179" spans="1:13" ht="12.75">
      <c r="A179" s="1" t="str">
        <f>INDEX(Data!B$21:B$220,Graph!M179)</f>
        <v>Armenia</v>
      </c>
      <c r="B179" s="1">
        <f t="shared" si="30"/>
        <v>3.1972356185921904</v>
      </c>
      <c r="C179" s="1">
        <f t="shared" si="31"/>
        <v>750.3150000000003</v>
      </c>
      <c r="D179" s="1">
        <f t="shared" si="32"/>
        <v>751.8650000000002</v>
      </c>
      <c r="E179" s="1">
        <f t="shared" si="33"/>
        <v>3197082.4966298062</v>
      </c>
      <c r="F179" s="1">
        <f t="shared" si="28"/>
        <v>53</v>
      </c>
      <c r="G179" s="3">
        <f t="shared" si="29"/>
        <v>750.3150000000003</v>
      </c>
      <c r="H179" s="1">
        <f>INDEX(Data!F$21:F$220,Graph!M179)</f>
        <v>3.1972356185921904</v>
      </c>
      <c r="I179" s="1">
        <f>INDEX(Data!G$21:G$220,Graph!M179)</f>
        <v>3.1</v>
      </c>
      <c r="J179">
        <f t="shared" si="34"/>
        <v>1.55</v>
      </c>
      <c r="K179" s="1">
        <f t="shared" si="35"/>
        <v>-0.07585136539968129</v>
      </c>
      <c r="L179">
        <v>6</v>
      </c>
      <c r="M179">
        <v>82</v>
      </c>
    </row>
    <row r="180" spans="1:13" ht="12.75">
      <c r="A180" s="1" t="str">
        <f>INDEX(Data!B$21:B$220,Graph!M180)</f>
        <v>Panama</v>
      </c>
      <c r="B180" s="1">
        <f t="shared" si="30"/>
        <v>43.81814662400117</v>
      </c>
      <c r="C180" s="1">
        <f t="shared" si="31"/>
        <v>3574.058000000001</v>
      </c>
      <c r="D180" s="1">
        <f t="shared" si="32"/>
        <v>3575.608000000001</v>
      </c>
      <c r="E180" s="1">
        <f t="shared" si="33"/>
        <v>43818061.496629804</v>
      </c>
      <c r="F180" s="1">
        <f t="shared" si="28"/>
        <v>120</v>
      </c>
      <c r="G180" s="3">
        <f t="shared" si="29"/>
        <v>3574.058000000001</v>
      </c>
      <c r="H180" s="1">
        <f>INDEX(Data!F$21:F$220,Graph!M180)</f>
        <v>43.81814662400117</v>
      </c>
      <c r="I180" s="1">
        <f>INDEX(Data!G$21:G$220,Graph!M180)</f>
        <v>3.1</v>
      </c>
      <c r="J180">
        <f t="shared" si="34"/>
        <v>1.55</v>
      </c>
      <c r="K180" s="1">
        <f t="shared" si="35"/>
        <v>-0.37628705823894393</v>
      </c>
      <c r="L180">
        <v>8</v>
      </c>
      <c r="M180">
        <v>61</v>
      </c>
    </row>
    <row r="181" spans="1:13" ht="12.75">
      <c r="A181" s="1" t="str">
        <f>INDEX(Data!B$21:B$220,Graph!M181)</f>
        <v>United Arab Emirates</v>
      </c>
      <c r="B181" s="1">
        <f t="shared" si="30"/>
        <v>7.625342356611993</v>
      </c>
      <c r="C181" s="1">
        <f t="shared" si="31"/>
        <v>2575.190000000001</v>
      </c>
      <c r="D181" s="1">
        <f t="shared" si="32"/>
        <v>2576.640000000001</v>
      </c>
      <c r="E181" s="1">
        <f t="shared" si="33"/>
        <v>7625049.464589173</v>
      </c>
      <c r="F181" s="1">
        <f t="shared" si="28"/>
        <v>82</v>
      </c>
      <c r="G181" s="3">
        <f t="shared" si="29"/>
        <v>2575.190000000001</v>
      </c>
      <c r="H181" s="1">
        <f>INDEX(Data!F$21:F$220,Graph!M181)</f>
        <v>7.625342356611993</v>
      </c>
      <c r="I181" s="1">
        <f>INDEX(Data!G$21:G$220,Graph!M181)</f>
        <v>2.9</v>
      </c>
      <c r="J181">
        <f t="shared" si="34"/>
        <v>1.45</v>
      </c>
      <c r="K181" s="1">
        <f t="shared" si="35"/>
        <v>-0.5956953298901126</v>
      </c>
      <c r="L181">
        <v>6</v>
      </c>
      <c r="M181">
        <v>49</v>
      </c>
    </row>
    <row r="182" spans="1:13" ht="12.75">
      <c r="A182" s="1" t="str">
        <f>INDEX(Data!B$21:B$220,Graph!M182)</f>
        <v>Mauritania</v>
      </c>
      <c r="B182" s="1">
        <f t="shared" si="30"/>
        <v>59.959681355173835</v>
      </c>
      <c r="C182" s="1">
        <f t="shared" si="31"/>
        <v>5131.61</v>
      </c>
      <c r="D182" s="1">
        <f t="shared" si="32"/>
        <v>5133.009999999999</v>
      </c>
      <c r="E182" s="1">
        <f t="shared" si="33"/>
        <v>59959152.44856886</v>
      </c>
      <c r="F182" s="1">
        <f t="shared" si="28"/>
        <v>136</v>
      </c>
      <c r="G182" s="3">
        <f t="shared" si="29"/>
        <v>5131.61</v>
      </c>
      <c r="H182" s="1">
        <f>INDEX(Data!F$21:F$220,Graph!M182)</f>
        <v>59.959681355173835</v>
      </c>
      <c r="I182" s="1">
        <f>INDEX(Data!G$21:G$220,Graph!M182)</f>
        <v>2.8</v>
      </c>
      <c r="J182">
        <f t="shared" si="34"/>
        <v>1.4</v>
      </c>
      <c r="K182" s="1">
        <f t="shared" si="35"/>
        <v>-1.0186306034644446</v>
      </c>
      <c r="L182">
        <v>3</v>
      </c>
      <c r="M182">
        <v>152</v>
      </c>
    </row>
    <row r="183" spans="1:13" ht="12.75">
      <c r="A183" s="1" t="str">
        <f>INDEX(Data!B$21:B$220,Graph!M183)</f>
        <v>Oman</v>
      </c>
      <c r="B183" s="1">
        <f t="shared" si="30"/>
        <v>0.6691866375078298</v>
      </c>
      <c r="C183" s="1">
        <f t="shared" si="31"/>
        <v>92.26100000000002</v>
      </c>
      <c r="D183" s="1">
        <f t="shared" si="32"/>
        <v>93.66100000000003</v>
      </c>
      <c r="E183" s="1">
        <f t="shared" si="33"/>
        <v>669074.4485688572</v>
      </c>
      <c r="F183" s="1">
        <f t="shared" si="28"/>
        <v>20</v>
      </c>
      <c r="G183" s="3">
        <f t="shared" si="29"/>
        <v>92.26100000000002</v>
      </c>
      <c r="H183" s="1">
        <f>INDEX(Data!F$21:F$220,Graph!M183)</f>
        <v>0.6691866375078298</v>
      </c>
      <c r="I183" s="1">
        <f>INDEX(Data!G$21:G$220,Graph!M183)</f>
        <v>2.8</v>
      </c>
      <c r="J183">
        <f t="shared" si="34"/>
        <v>1.4</v>
      </c>
      <c r="K183" s="1">
        <f t="shared" si="35"/>
        <v>-0.005916168811162303</v>
      </c>
      <c r="L183">
        <v>6</v>
      </c>
      <c r="M183">
        <v>74</v>
      </c>
    </row>
    <row r="184" spans="1:13" ht="12.75">
      <c r="A184" s="1" t="str">
        <f>INDEX(Data!B$21:B$220,Graph!M184)</f>
        <v>Jamaica</v>
      </c>
      <c r="B184" s="1">
        <f t="shared" si="30"/>
        <v>72.03259163828488</v>
      </c>
      <c r="C184" s="1">
        <f t="shared" si="31"/>
        <v>5370.664999999998</v>
      </c>
      <c r="D184" s="1">
        <f t="shared" si="32"/>
        <v>5371.964999999998</v>
      </c>
      <c r="E184" s="1">
        <f t="shared" si="33"/>
        <v>72032079.41652822</v>
      </c>
      <c r="F184" s="1">
        <f t="shared" si="28"/>
        <v>145</v>
      </c>
      <c r="G184" s="3">
        <f t="shared" si="29"/>
        <v>5370.664999999998</v>
      </c>
      <c r="H184" s="1">
        <f>INDEX(Data!F$21:F$220,Graph!M184)</f>
        <v>72.03259163828488</v>
      </c>
      <c r="I184" s="1">
        <f>INDEX(Data!G$21:G$220,Graph!M184)</f>
        <v>2.6</v>
      </c>
      <c r="J184">
        <f t="shared" si="34"/>
        <v>1.3</v>
      </c>
      <c r="K184" s="1">
        <f t="shared" si="35"/>
        <v>-0.5269936952628314</v>
      </c>
      <c r="L184">
        <v>8</v>
      </c>
      <c r="M184">
        <v>79</v>
      </c>
    </row>
    <row r="185" spans="1:13" ht="12.75">
      <c r="A185" s="1" t="str">
        <f>INDEX(Data!B$21:B$220,Graph!M185)</f>
        <v>Mongolia</v>
      </c>
      <c r="B185" s="1">
        <f t="shared" si="30"/>
        <v>0</v>
      </c>
      <c r="C185" s="1">
        <f t="shared" si="31"/>
        <v>39.00000000000001</v>
      </c>
      <c r="D185" s="1">
        <f t="shared" si="32"/>
        <v>40.300000000000004</v>
      </c>
      <c r="E185" s="1">
        <f t="shared" si="33"/>
        <v>117.4165282244331</v>
      </c>
      <c r="F185" s="1">
        <f t="shared" si="28"/>
        <v>11</v>
      </c>
      <c r="G185" s="3">
        <f t="shared" si="29"/>
        <v>39.00000000000001</v>
      </c>
      <c r="H185" s="1">
        <f>INDEX(Data!F$21:F$220,Graph!M185)</f>
        <v>0</v>
      </c>
      <c r="I185" s="1">
        <f>INDEX(Data!G$21:G$220,Graph!M185)</f>
        <v>2.6</v>
      </c>
      <c r="J185">
        <f t="shared" si="34"/>
        <v>1.3</v>
      </c>
      <c r="K185" s="1">
        <f t="shared" si="35"/>
        <v>0</v>
      </c>
      <c r="L185">
        <v>7</v>
      </c>
      <c r="M185">
        <v>117</v>
      </c>
    </row>
    <row r="186" spans="1:13" ht="12.75">
      <c r="A186" s="1" t="str">
        <f>INDEX(Data!B$21:B$220,Graph!M186)</f>
        <v>Kuwait</v>
      </c>
      <c r="B186" s="1">
        <f t="shared" si="30"/>
        <v>0</v>
      </c>
      <c r="C186" s="1">
        <f t="shared" si="31"/>
        <v>26.300000000000004</v>
      </c>
      <c r="D186" s="1">
        <f t="shared" si="32"/>
        <v>27.500000000000004</v>
      </c>
      <c r="E186" s="1">
        <f t="shared" si="33"/>
        <v>44.3844875917844</v>
      </c>
      <c r="F186" s="1">
        <f t="shared" si="28"/>
        <v>7</v>
      </c>
      <c r="G186" s="3">
        <f t="shared" si="29"/>
        <v>26.300000000000004</v>
      </c>
      <c r="H186" s="1">
        <f>INDEX(Data!F$21:F$220,Graph!M186)</f>
        <v>0</v>
      </c>
      <c r="I186" s="1">
        <f>INDEX(Data!G$21:G$220,Graph!M186)</f>
        <v>2.4</v>
      </c>
      <c r="J186">
        <f t="shared" si="34"/>
        <v>1.2</v>
      </c>
      <c r="K186" s="1">
        <f t="shared" si="35"/>
        <v>0</v>
      </c>
      <c r="L186">
        <v>6</v>
      </c>
      <c r="M186">
        <v>44</v>
      </c>
    </row>
    <row r="187" spans="1:13" ht="12.75">
      <c r="A187" s="1" t="str">
        <f>INDEX(Data!B$21:B$220,Graph!M187)</f>
        <v>Latvia</v>
      </c>
      <c r="B187" s="1">
        <f t="shared" si="30"/>
        <v>1.243055791102053</v>
      </c>
      <c r="C187" s="1">
        <f t="shared" si="31"/>
        <v>351.04600000000005</v>
      </c>
      <c r="D187" s="1">
        <f t="shared" si="32"/>
        <v>352.196</v>
      </c>
      <c r="E187" s="1">
        <f t="shared" si="33"/>
        <v>1243050.3684672753</v>
      </c>
      <c r="F187" s="1">
        <f t="shared" si="28"/>
        <v>29</v>
      </c>
      <c r="G187" s="3">
        <f t="shared" si="29"/>
        <v>351.04600000000005</v>
      </c>
      <c r="H187" s="1">
        <f>INDEX(Data!F$21:F$220,Graph!M187)</f>
        <v>1.243055791102053</v>
      </c>
      <c r="I187" s="1">
        <f>INDEX(Data!G$21:G$220,Graph!M187)</f>
        <v>2.3</v>
      </c>
      <c r="J187">
        <f t="shared" si="34"/>
        <v>1.15</v>
      </c>
      <c r="K187" s="1">
        <f t="shared" si="35"/>
        <v>-0.045613353096139564</v>
      </c>
      <c r="L187">
        <v>9</v>
      </c>
      <c r="M187">
        <v>50</v>
      </c>
    </row>
    <row r="188" spans="1:13" ht="12.75">
      <c r="A188" s="1" t="str">
        <f>INDEX(Data!B$21:B$220,Graph!M188)</f>
        <v>Bhutan</v>
      </c>
      <c r="B188" s="1">
        <f t="shared" si="30"/>
        <v>49.719313641379856</v>
      </c>
      <c r="C188" s="1">
        <f t="shared" si="31"/>
        <v>4876.428000000001</v>
      </c>
      <c r="D188" s="1">
        <f t="shared" si="32"/>
        <v>4877.528000000001</v>
      </c>
      <c r="E188" s="1">
        <f t="shared" si="33"/>
        <v>49719134.35244696</v>
      </c>
      <c r="F188" s="1">
        <f t="shared" si="28"/>
        <v>127</v>
      </c>
      <c r="G188" s="3">
        <f t="shared" si="29"/>
        <v>4876.428000000001</v>
      </c>
      <c r="H188" s="1">
        <f>INDEX(Data!F$21:F$220,Graph!M188)</f>
        <v>49.719313641379856</v>
      </c>
      <c r="I188" s="1">
        <f>INDEX(Data!G$21:G$220,Graph!M188)</f>
        <v>2.2</v>
      </c>
      <c r="J188">
        <f t="shared" si="34"/>
        <v>1.1</v>
      </c>
      <c r="K188" s="1">
        <f t="shared" si="35"/>
        <v>-0.34614911670858106</v>
      </c>
      <c r="L188">
        <v>4</v>
      </c>
      <c r="M188">
        <v>134</v>
      </c>
    </row>
    <row r="189" spans="1:13" ht="12.75">
      <c r="A189" s="1" t="str">
        <f>INDEX(Data!B$21:B$220,Graph!M189)</f>
        <v>Namibia</v>
      </c>
      <c r="B189" s="1">
        <f t="shared" si="30"/>
        <v>42.26806121262678</v>
      </c>
      <c r="C189" s="1">
        <f t="shared" si="31"/>
        <v>3567.5080000000007</v>
      </c>
      <c r="D189" s="1">
        <f t="shared" si="32"/>
        <v>3568.5080000000007</v>
      </c>
      <c r="E189" s="1">
        <f t="shared" si="33"/>
        <v>42268126.320406325</v>
      </c>
      <c r="F189" s="1">
        <f t="shared" si="28"/>
        <v>118</v>
      </c>
      <c r="G189" s="3">
        <f t="shared" si="29"/>
        <v>3567.5080000000007</v>
      </c>
      <c r="H189" s="1">
        <f>INDEX(Data!F$21:F$220,Graph!M189)</f>
        <v>42.26806121262678</v>
      </c>
      <c r="I189" s="1">
        <f>INDEX(Data!G$21:G$220,Graph!M189)</f>
        <v>2</v>
      </c>
      <c r="J189">
        <f t="shared" si="34"/>
        <v>1</v>
      </c>
      <c r="K189" s="1">
        <f t="shared" si="35"/>
        <v>-0.5733921913080238</v>
      </c>
      <c r="L189">
        <v>2</v>
      </c>
      <c r="M189">
        <v>126</v>
      </c>
    </row>
    <row r="190" spans="1:13" ht="12.75">
      <c r="A190" s="1" t="str">
        <f>INDEX(Data!B$21:B$220,Graph!M190)</f>
        <v>Slovenia</v>
      </c>
      <c r="B190" s="1">
        <f t="shared" si="30"/>
        <v>1.9881745835120943</v>
      </c>
      <c r="C190" s="1">
        <f t="shared" si="31"/>
        <v>431.79600000000005</v>
      </c>
      <c r="D190" s="1">
        <f t="shared" si="32"/>
        <v>432.79600000000005</v>
      </c>
      <c r="E190" s="1">
        <f t="shared" si="33"/>
        <v>1988027.3204063263</v>
      </c>
      <c r="F190" s="1">
        <f t="shared" si="28"/>
        <v>38</v>
      </c>
      <c r="G190" s="3">
        <f t="shared" si="29"/>
        <v>431.79600000000005</v>
      </c>
      <c r="H190" s="1">
        <f>INDEX(Data!F$21:F$220,Graph!M190)</f>
        <v>1.9881745835120943</v>
      </c>
      <c r="I190" s="1">
        <f>INDEX(Data!G$21:G$220,Graph!M190)</f>
        <v>2</v>
      </c>
      <c r="J190">
        <f t="shared" si="34"/>
        <v>1</v>
      </c>
      <c r="K190" s="1">
        <f t="shared" si="35"/>
        <v>-0.1252414127144552</v>
      </c>
      <c r="L190">
        <v>9</v>
      </c>
      <c r="M190">
        <v>27</v>
      </c>
    </row>
    <row r="191" spans="1:13" ht="12.75">
      <c r="A191" s="1" t="str">
        <f>INDEX(Data!B$21:B$220,Graph!M191)</f>
        <v>TFYR Macedonia</v>
      </c>
      <c r="B191" s="1">
        <f t="shared" si="30"/>
        <v>0.6397082547100637</v>
      </c>
      <c r="C191" s="1">
        <f t="shared" si="31"/>
        <v>89.86100000000002</v>
      </c>
      <c r="D191" s="1">
        <f t="shared" si="32"/>
        <v>90.86100000000002</v>
      </c>
      <c r="E191" s="1">
        <f t="shared" si="33"/>
        <v>639060.3204063266</v>
      </c>
      <c r="F191" s="1">
        <f t="shared" si="28"/>
        <v>19</v>
      </c>
      <c r="G191" s="3">
        <f t="shared" si="29"/>
        <v>89.86100000000002</v>
      </c>
      <c r="H191" s="1">
        <f>INDEX(Data!F$21:F$220,Graph!M191)</f>
        <v>0.6397082547100637</v>
      </c>
      <c r="I191" s="1">
        <f>INDEX(Data!G$21:G$220,Graph!M191)</f>
        <v>2</v>
      </c>
      <c r="J191">
        <f t="shared" si="34"/>
        <v>1</v>
      </c>
      <c r="K191" s="1">
        <f t="shared" si="35"/>
        <v>-0.029478382797766156</v>
      </c>
      <c r="L191">
        <v>9</v>
      </c>
      <c r="M191">
        <v>60</v>
      </c>
    </row>
    <row r="192" spans="1:13" ht="12.75">
      <c r="A192" s="1" t="str">
        <f>INDEX(Data!B$21:B$220,Graph!M192)</f>
        <v>Botswana</v>
      </c>
      <c r="B192" s="1">
        <f t="shared" si="30"/>
        <v>17.053375281386458</v>
      </c>
      <c r="C192" s="1">
        <f t="shared" si="31"/>
        <v>3094.8400000000015</v>
      </c>
      <c r="D192" s="1">
        <f t="shared" si="32"/>
        <v>3095.7400000000016</v>
      </c>
      <c r="E192" s="1">
        <f t="shared" si="33"/>
        <v>17053128.288365692</v>
      </c>
      <c r="F192" s="1">
        <f t="shared" si="28"/>
        <v>91</v>
      </c>
      <c r="G192" s="3">
        <f t="shared" si="29"/>
        <v>3094.8400000000015</v>
      </c>
      <c r="H192" s="1">
        <f>INDEX(Data!F$21:F$220,Graph!M192)</f>
        <v>17.053375281386458</v>
      </c>
      <c r="I192" s="1">
        <f>INDEX(Data!G$21:G$220,Graph!M192)</f>
        <v>1.8</v>
      </c>
      <c r="J192">
        <f t="shared" si="34"/>
        <v>0.9</v>
      </c>
      <c r="K192" s="1">
        <f t="shared" si="35"/>
        <v>-1.2040377423203559</v>
      </c>
      <c r="L192">
        <v>2</v>
      </c>
      <c r="M192">
        <v>128</v>
      </c>
    </row>
    <row r="193" spans="1:13" ht="12.75">
      <c r="A193" s="1" t="str">
        <f>INDEX(Data!B$21:B$220,Graph!M193)</f>
        <v>Lesotho</v>
      </c>
      <c r="B193" s="1">
        <f t="shared" si="30"/>
        <v>82.67465045464368</v>
      </c>
      <c r="C193" s="1">
        <f t="shared" si="31"/>
        <v>5441.8269999999975</v>
      </c>
      <c r="D193" s="1">
        <f t="shared" si="32"/>
        <v>5442.726999999997</v>
      </c>
      <c r="E193" s="1">
        <f t="shared" si="33"/>
        <v>82674145.2883657</v>
      </c>
      <c r="F193" s="1">
        <f t="shared" si="28"/>
        <v>154</v>
      </c>
      <c r="G193" s="3">
        <f t="shared" si="29"/>
        <v>5441.8269999999975</v>
      </c>
      <c r="H193" s="1">
        <f>INDEX(Data!F$21:F$220,Graph!M193)</f>
        <v>82.67465045464368</v>
      </c>
      <c r="I193" s="1">
        <f>INDEX(Data!G$21:G$220,Graph!M193)</f>
        <v>1.8</v>
      </c>
      <c r="J193">
        <f t="shared" si="34"/>
        <v>0.9</v>
      </c>
      <c r="K193" s="1">
        <f t="shared" si="35"/>
        <v>-1.2937591613480208</v>
      </c>
      <c r="L193">
        <v>2</v>
      </c>
      <c r="M193">
        <v>145</v>
      </c>
    </row>
    <row r="194" spans="1:13" ht="12.75">
      <c r="A194" s="1" t="str">
        <f>INDEX(Data!B$21:B$220,Graph!M194)</f>
        <v>Gambia</v>
      </c>
      <c r="B194" s="1">
        <f t="shared" si="30"/>
        <v>48.24027299427998</v>
      </c>
      <c r="C194" s="1">
        <f t="shared" si="31"/>
        <v>4874.408000000001</v>
      </c>
      <c r="D194" s="1">
        <f t="shared" si="32"/>
        <v>4875.108000000001</v>
      </c>
      <c r="E194" s="1">
        <f t="shared" si="33"/>
        <v>48240155.224284425</v>
      </c>
      <c r="F194" s="1">
        <f t="shared" si="28"/>
        <v>124</v>
      </c>
      <c r="G194" s="3">
        <f t="shared" si="29"/>
        <v>4874.408000000001</v>
      </c>
      <c r="H194" s="1">
        <f>INDEX(Data!F$21:F$220,Graph!M194)</f>
        <v>48.24027299427998</v>
      </c>
      <c r="I194" s="1">
        <f>INDEX(Data!G$21:G$220,Graph!M194)</f>
        <v>1.4</v>
      </c>
      <c r="J194">
        <f t="shared" si="34"/>
        <v>0.7</v>
      </c>
      <c r="K194" s="1">
        <f t="shared" si="35"/>
        <v>-0.9553979228140008</v>
      </c>
      <c r="L194">
        <v>3</v>
      </c>
      <c r="M194">
        <v>155</v>
      </c>
    </row>
    <row r="195" spans="1:13" ht="12.75">
      <c r="A195" s="1" t="str">
        <f>INDEX(Data!B$21:B$220,Graph!M195)</f>
        <v>Guinea-Bissau</v>
      </c>
      <c r="B195" s="1">
        <f t="shared" si="30"/>
        <v>79.08962722214898</v>
      </c>
      <c r="C195" s="1">
        <f t="shared" si="31"/>
        <v>5415.6169999999975</v>
      </c>
      <c r="D195" s="1">
        <f t="shared" si="32"/>
        <v>5416.316999999997</v>
      </c>
      <c r="E195" s="1">
        <f t="shared" si="33"/>
        <v>79089172.22428444</v>
      </c>
      <c r="F195" s="1">
        <f t="shared" si="28"/>
        <v>151</v>
      </c>
      <c r="G195" s="3">
        <f t="shared" si="29"/>
        <v>5415.6169999999975</v>
      </c>
      <c r="H195" s="1">
        <f>INDEX(Data!F$21:F$220,Graph!M195)</f>
        <v>79.08962722214898</v>
      </c>
      <c r="I195" s="1">
        <f>INDEX(Data!G$21:G$220,Graph!M195)</f>
        <v>1.4</v>
      </c>
      <c r="J195">
        <f t="shared" si="34"/>
        <v>0.7</v>
      </c>
      <c r="K195" s="1">
        <f t="shared" si="35"/>
        <v>-1.6919364985744778</v>
      </c>
      <c r="L195">
        <v>3</v>
      </c>
      <c r="M195">
        <v>172</v>
      </c>
    </row>
    <row r="196" spans="1:13" ht="12.75">
      <c r="A196" s="1" t="str">
        <f>INDEX(Data!B$21:B$220,Graph!M196)</f>
        <v>Estonia</v>
      </c>
      <c r="B196" s="1">
        <f t="shared" si="30"/>
        <v>2.2335725726107274</v>
      </c>
      <c r="C196" s="1">
        <f t="shared" si="31"/>
        <v>437.04600000000005</v>
      </c>
      <c r="D196" s="1">
        <f t="shared" si="32"/>
        <v>437.696</v>
      </c>
      <c r="E196" s="1">
        <f t="shared" si="33"/>
        <v>2233036.208264112</v>
      </c>
      <c r="F196" s="1">
        <f t="shared" si="28"/>
        <v>40</v>
      </c>
      <c r="G196" s="3">
        <f t="shared" si="29"/>
        <v>437.04600000000005</v>
      </c>
      <c r="H196" s="1">
        <f>INDEX(Data!F$21:F$220,Graph!M196)</f>
        <v>2.2335725726107274</v>
      </c>
      <c r="I196" s="1">
        <f>INDEX(Data!G$21:G$220,Graph!M196)</f>
        <v>1.3</v>
      </c>
      <c r="J196">
        <f t="shared" si="34"/>
        <v>0.65</v>
      </c>
      <c r="K196" s="1">
        <f t="shared" si="35"/>
        <v>-0.01213717904842948</v>
      </c>
      <c r="L196">
        <v>9</v>
      </c>
      <c r="M196">
        <v>36</v>
      </c>
    </row>
    <row r="197" spans="1:13" ht="12.75">
      <c r="A197" s="1" t="str">
        <f>INDEX(Data!B$21:B$220,Graph!M197)</f>
        <v>Gabon</v>
      </c>
      <c r="B197" s="1">
        <f t="shared" si="30"/>
        <v>72.55958533354772</v>
      </c>
      <c r="C197" s="1">
        <f t="shared" si="31"/>
        <v>5372.614999999998</v>
      </c>
      <c r="D197" s="1">
        <f t="shared" si="32"/>
        <v>5373.264999999998</v>
      </c>
      <c r="E197" s="1">
        <f t="shared" si="33"/>
        <v>72559122.20826411</v>
      </c>
      <c r="F197" s="1">
        <f t="shared" si="28"/>
        <v>146</v>
      </c>
      <c r="G197" s="3">
        <f t="shared" si="29"/>
        <v>5372.614999999998</v>
      </c>
      <c r="H197" s="1">
        <f>INDEX(Data!F$21:F$220,Graph!M197)</f>
        <v>72.55958533354772</v>
      </c>
      <c r="I197" s="1">
        <f>INDEX(Data!G$21:G$220,Graph!M197)</f>
        <v>1.3</v>
      </c>
      <c r="J197">
        <f t="shared" si="34"/>
        <v>0.65</v>
      </c>
      <c r="K197" s="1">
        <f t="shared" si="35"/>
        <v>-3.2688702031383485</v>
      </c>
      <c r="L197">
        <v>1</v>
      </c>
      <c r="M197">
        <v>122</v>
      </c>
    </row>
    <row r="198" spans="1:13" ht="12.75">
      <c r="A198" s="1" t="str">
        <f>INDEX(Data!B$21:B$220,Graph!M198)</f>
        <v>Trinidad &amp; Tobago</v>
      </c>
      <c r="B198" s="1">
        <f t="shared" si="30"/>
        <v>19.791015161645138</v>
      </c>
      <c r="C198" s="1">
        <f t="shared" si="31"/>
        <v>3100.5900000000015</v>
      </c>
      <c r="D198" s="1">
        <f t="shared" si="32"/>
        <v>3101.2400000000016</v>
      </c>
      <c r="E198" s="1">
        <f t="shared" si="33"/>
        <v>19791054.208264112</v>
      </c>
      <c r="F198" s="1">
        <f t="shared" si="28"/>
        <v>94</v>
      </c>
      <c r="G198" s="3">
        <f t="shared" si="29"/>
        <v>3100.5900000000015</v>
      </c>
      <c r="H198" s="1">
        <f>INDEX(Data!F$21:F$220,Graph!M198)</f>
        <v>19.791015161645138</v>
      </c>
      <c r="I198" s="1">
        <f>INDEX(Data!G$21:G$220,Graph!M198)</f>
        <v>1.3</v>
      </c>
      <c r="J198">
        <f t="shared" si="34"/>
        <v>0.65</v>
      </c>
      <c r="K198" s="1">
        <f t="shared" si="35"/>
        <v>-0.696826973584205</v>
      </c>
      <c r="L198">
        <v>8</v>
      </c>
      <c r="M198">
        <v>54</v>
      </c>
    </row>
    <row r="199" spans="1:13" ht="12.75">
      <c r="A199" s="1" t="str">
        <f>INDEX(Data!B$21:B$220,Graph!M199)</f>
        <v>Mauritius</v>
      </c>
      <c r="B199" s="1">
        <f t="shared" si="30"/>
        <v>4.9492549455346335</v>
      </c>
      <c r="C199" s="1">
        <f t="shared" si="31"/>
        <v>2207.3650000000007</v>
      </c>
      <c r="D199" s="1">
        <f t="shared" si="32"/>
        <v>2207.9650000000006</v>
      </c>
      <c r="E199" s="1">
        <f t="shared" si="33"/>
        <v>4949064.192243796</v>
      </c>
      <c r="F199" s="1">
        <f t="shared" si="28"/>
        <v>64</v>
      </c>
      <c r="G199" s="3">
        <f t="shared" si="29"/>
        <v>2207.3650000000007</v>
      </c>
      <c r="H199" s="1">
        <f>INDEX(Data!F$21:F$220,Graph!M199)</f>
        <v>4.9492549455346335</v>
      </c>
      <c r="I199" s="1">
        <f>INDEX(Data!G$21:G$220,Graph!M199)</f>
        <v>1.2</v>
      </c>
      <c r="J199">
        <f t="shared" si="34"/>
        <v>0.6</v>
      </c>
      <c r="K199" s="1">
        <f t="shared" si="35"/>
        <v>-0.2543247945861298</v>
      </c>
      <c r="L199">
        <v>2</v>
      </c>
      <c r="M199">
        <v>64</v>
      </c>
    </row>
    <row r="200" spans="1:13" ht="12.75">
      <c r="A200" s="1" t="str">
        <f>INDEX(Data!B$21:B$220,Graph!M200)</f>
        <v>Swaziland</v>
      </c>
      <c r="B200" s="1">
        <f t="shared" si="30"/>
        <v>264.95414199661644</v>
      </c>
      <c r="C200" s="1">
        <f t="shared" si="31"/>
        <v>6187.994</v>
      </c>
      <c r="D200" s="1">
        <f t="shared" si="32"/>
        <v>6188.544</v>
      </c>
      <c r="E200" s="1">
        <f t="shared" si="33"/>
        <v>264954137.17622346</v>
      </c>
      <c r="F200" s="1">
        <f t="shared" si="28"/>
        <v>196</v>
      </c>
      <c r="G200" s="3">
        <f t="shared" si="29"/>
        <v>6187.994</v>
      </c>
      <c r="H200" s="1">
        <f>INDEX(Data!F$21:F$220,Graph!M200)</f>
        <v>264.95414199661644</v>
      </c>
      <c r="I200" s="1">
        <f>INDEX(Data!G$21:G$220,Graph!M200)</f>
        <v>1.1</v>
      </c>
      <c r="J200">
        <f t="shared" si="34"/>
        <v>0.55</v>
      </c>
      <c r="K200" s="1">
        <f t="shared" si="35"/>
        <v>-53.51334365429642</v>
      </c>
      <c r="L200">
        <v>2</v>
      </c>
      <c r="M200">
        <v>137</v>
      </c>
    </row>
    <row r="201" spans="1:13" ht="12.75">
      <c r="A201" s="1" t="str">
        <f>INDEX(Data!B$21:B$220,Graph!M201)</f>
        <v>Cyprus</v>
      </c>
      <c r="B201" s="1">
        <f t="shared" si="30"/>
        <v>0</v>
      </c>
      <c r="C201" s="1">
        <f t="shared" si="31"/>
        <v>24</v>
      </c>
      <c r="D201" s="1">
        <f t="shared" si="32"/>
        <v>24.4</v>
      </c>
      <c r="E201" s="1">
        <f t="shared" si="33"/>
        <v>30.1281625305948</v>
      </c>
      <c r="F201" s="1">
        <f t="shared" si="28"/>
        <v>4</v>
      </c>
      <c r="G201" s="3">
        <f t="shared" si="29"/>
        <v>24</v>
      </c>
      <c r="H201" s="1">
        <f>INDEX(Data!F$21:F$220,Graph!M201)</f>
        <v>0</v>
      </c>
      <c r="I201" s="1">
        <f>INDEX(Data!G$21:G$220,Graph!M201)</f>
        <v>0.8</v>
      </c>
      <c r="J201">
        <f t="shared" si="34"/>
        <v>0.4</v>
      </c>
      <c r="K201" s="1">
        <f t="shared" si="35"/>
        <v>0</v>
      </c>
      <c r="L201">
        <v>9</v>
      </c>
      <c r="M201">
        <v>30</v>
      </c>
    </row>
    <row r="202" spans="1:13" ht="12.75">
      <c r="A202" s="1" t="str">
        <f>INDEX(Data!B$21:B$220,Graph!M202)</f>
        <v>Fiji</v>
      </c>
      <c r="B202" s="1">
        <f t="shared" si="30"/>
        <v>18.50358579358783</v>
      </c>
      <c r="C202" s="1">
        <f t="shared" si="31"/>
        <v>3099.5400000000013</v>
      </c>
      <c r="D202" s="1">
        <f t="shared" si="32"/>
        <v>3099.9400000000014</v>
      </c>
      <c r="E202" s="1">
        <f t="shared" si="33"/>
        <v>18503081.12816253</v>
      </c>
      <c r="F202" s="1">
        <f t="shared" si="28"/>
        <v>93</v>
      </c>
      <c r="G202" s="3">
        <f t="shared" si="29"/>
        <v>3099.5400000000013</v>
      </c>
      <c r="H202" s="1">
        <f>INDEX(Data!F$21:F$220,Graph!M202)</f>
        <v>18.50358579358783</v>
      </c>
      <c r="I202" s="1">
        <f>INDEX(Data!G$21:G$220,Graph!M202)</f>
        <v>0.8</v>
      </c>
      <c r="J202">
        <f t="shared" si="34"/>
        <v>0.4</v>
      </c>
      <c r="K202" s="1">
        <f t="shared" si="35"/>
        <v>-1.2874293680573068</v>
      </c>
      <c r="L202">
        <v>5</v>
      </c>
      <c r="M202">
        <v>81</v>
      </c>
    </row>
    <row r="203" spans="1:13" ht="12.75">
      <c r="A203" s="1" t="str">
        <f>INDEX(Data!B$21:B$220,Graph!M203)</f>
        <v>Guyana</v>
      </c>
      <c r="B203" s="1">
        <f t="shared" si="30"/>
        <v>107.65150533114927</v>
      </c>
      <c r="C203" s="1">
        <f t="shared" si="31"/>
        <v>5692.899999999998</v>
      </c>
      <c r="D203" s="1">
        <f t="shared" si="32"/>
        <v>5693.299999999997</v>
      </c>
      <c r="E203" s="1">
        <f t="shared" si="33"/>
        <v>107651104.12816253</v>
      </c>
      <c r="F203" s="1">
        <f t="shared" si="28"/>
        <v>168</v>
      </c>
      <c r="G203" s="3">
        <f t="shared" si="29"/>
        <v>5692.899999999998</v>
      </c>
      <c r="H203" s="1">
        <f>INDEX(Data!F$21:F$220,Graph!M203)</f>
        <v>107.65150533114927</v>
      </c>
      <c r="I203" s="1">
        <f>INDEX(Data!G$21:G$220,Graph!M203)</f>
        <v>0.8</v>
      </c>
      <c r="J203">
        <f t="shared" si="34"/>
        <v>0.4</v>
      </c>
      <c r="K203" s="1">
        <f t="shared" si="35"/>
        <v>-3.475047858654918</v>
      </c>
      <c r="L203">
        <v>8</v>
      </c>
      <c r="M203">
        <v>104</v>
      </c>
    </row>
    <row r="204" spans="1:13" ht="12.75">
      <c r="A204" s="1" t="str">
        <f>INDEX(Data!B$21:B$220,Graph!M204)</f>
        <v>Bahrain</v>
      </c>
      <c r="B204" s="1">
        <f t="shared" si="30"/>
        <v>0.7916382242932657</v>
      </c>
      <c r="C204" s="1">
        <f t="shared" si="31"/>
        <v>114.44600000000003</v>
      </c>
      <c r="D204" s="1">
        <f t="shared" si="32"/>
        <v>114.79600000000002</v>
      </c>
      <c r="E204" s="1">
        <f t="shared" si="33"/>
        <v>791040.1121422142</v>
      </c>
      <c r="F204" s="1">
        <f t="shared" si="28"/>
        <v>23</v>
      </c>
      <c r="G204" s="3">
        <f t="shared" si="29"/>
        <v>114.44600000000003</v>
      </c>
      <c r="H204" s="1">
        <f>INDEX(Data!F$21:F$220,Graph!M204)</f>
        <v>0.7916382242932657</v>
      </c>
      <c r="I204" s="1">
        <f>INDEX(Data!G$21:G$220,Graph!M204)</f>
        <v>0.7</v>
      </c>
      <c r="J204">
        <f t="shared" si="34"/>
        <v>0.35</v>
      </c>
      <c r="K204" s="1">
        <f t="shared" si="35"/>
        <v>-0.16266525220654438</v>
      </c>
      <c r="L204">
        <v>6</v>
      </c>
      <c r="M204">
        <v>40</v>
      </c>
    </row>
    <row r="205" spans="1:13" ht="12.75">
      <c r="A205" s="1" t="str">
        <f>INDEX(Data!B$21:B$220,Graph!M205)</f>
        <v>Comoros</v>
      </c>
      <c r="B205" s="1">
        <f t="shared" si="30"/>
        <v>69.51643639509486</v>
      </c>
      <c r="C205" s="1">
        <f t="shared" si="31"/>
        <v>5369.0149999999985</v>
      </c>
      <c r="D205" s="1">
        <f t="shared" si="32"/>
        <v>5369.364999999999</v>
      </c>
      <c r="E205" s="1">
        <f t="shared" si="33"/>
        <v>69516136.1121422</v>
      </c>
      <c r="F205" s="1">
        <f t="shared" si="28"/>
        <v>144</v>
      </c>
      <c r="G205" s="3">
        <f t="shared" si="29"/>
        <v>5369.0149999999985</v>
      </c>
      <c r="H205" s="1">
        <f>INDEX(Data!F$21:F$220,Graph!M205)</f>
        <v>69.51643639509486</v>
      </c>
      <c r="I205" s="1">
        <f>INDEX(Data!G$21:G$220,Graph!M205)</f>
        <v>0.7</v>
      </c>
      <c r="J205">
        <f t="shared" si="34"/>
        <v>0.35</v>
      </c>
      <c r="K205" s="1">
        <f t="shared" si="35"/>
        <v>-2.5161552431900276</v>
      </c>
      <c r="L205">
        <v>2</v>
      </c>
      <c r="M205">
        <v>136</v>
      </c>
    </row>
    <row r="206" spans="1:13" ht="12.75">
      <c r="A206" s="1" t="str">
        <f>INDEX(Data!B$21:B$220,Graph!M206)</f>
        <v>Djibouti</v>
      </c>
      <c r="B206" s="1">
        <f t="shared" si="30"/>
        <v>86.60036265570227</v>
      </c>
      <c r="C206" s="1">
        <f t="shared" si="31"/>
        <v>5507.176999999998</v>
      </c>
      <c r="D206" s="1">
        <f t="shared" si="32"/>
        <v>5507.526999999998</v>
      </c>
      <c r="E206" s="1">
        <f t="shared" si="33"/>
        <v>86600154.1121422</v>
      </c>
      <c r="F206" s="1">
        <f t="shared" si="28"/>
        <v>157</v>
      </c>
      <c r="G206" s="3">
        <f t="shared" si="29"/>
        <v>5507.176999999998</v>
      </c>
      <c r="H206" s="1">
        <f>INDEX(Data!F$21:F$220,Graph!M206)</f>
        <v>86.60036265570227</v>
      </c>
      <c r="I206" s="1">
        <f>INDEX(Data!G$21:G$220,Graph!M206)</f>
        <v>0.7</v>
      </c>
      <c r="J206">
        <f t="shared" si="34"/>
        <v>0.35</v>
      </c>
      <c r="K206" s="1">
        <f t="shared" si="35"/>
        <v>-3.6676286658862836</v>
      </c>
      <c r="L206">
        <v>2</v>
      </c>
      <c r="M206">
        <v>154</v>
      </c>
    </row>
    <row r="207" spans="1:13" ht="12.75">
      <c r="A207" s="1" t="str">
        <f>INDEX(Data!B$21:B$220,Graph!M207)</f>
        <v>Timor-Leste</v>
      </c>
      <c r="B207" s="1">
        <f t="shared" si="30"/>
        <v>37.97040581323086</v>
      </c>
      <c r="C207" s="1">
        <f t="shared" si="31"/>
        <v>3556.0400000000004</v>
      </c>
      <c r="D207" s="1">
        <f t="shared" si="32"/>
        <v>3556.3900000000003</v>
      </c>
      <c r="E207" s="1">
        <f t="shared" si="33"/>
        <v>37970158.11214222</v>
      </c>
      <c r="F207" s="1">
        <f aca="true" t="shared" si="36" ref="F207:F238">RANK(E207,E$47:E$246,1)</f>
        <v>114</v>
      </c>
      <c r="G207" s="3">
        <f aca="true" t="shared" si="37" ref="G207:G238">C207</f>
        <v>3556.0400000000004</v>
      </c>
      <c r="H207" s="1">
        <f>INDEX(Data!F$21:F$220,Graph!M207)</f>
        <v>37.97040581323086</v>
      </c>
      <c r="I207" s="1">
        <f>INDEX(Data!G$21:G$220,Graph!M207)</f>
        <v>0.7</v>
      </c>
      <c r="J207">
        <f t="shared" si="34"/>
        <v>0.35</v>
      </c>
      <c r="K207" s="1">
        <f t="shared" si="35"/>
        <v>-0.8648885885456821</v>
      </c>
      <c r="L207">
        <v>5</v>
      </c>
      <c r="M207">
        <v>158</v>
      </c>
    </row>
    <row r="208" spans="1:13" ht="12.75">
      <c r="A208" s="1" t="str">
        <f>INDEX(Data!B$21:B$220,Graph!M208)</f>
        <v>Qatar</v>
      </c>
      <c r="B208" s="1">
        <f t="shared" si="30"/>
        <v>0</v>
      </c>
      <c r="C208" s="1">
        <f t="shared" si="31"/>
        <v>27.800000000000004</v>
      </c>
      <c r="D208" s="1">
        <f t="shared" si="32"/>
        <v>28.100000000000005</v>
      </c>
      <c r="E208" s="1">
        <f t="shared" si="33"/>
        <v>47.0961218979461</v>
      </c>
      <c r="F208" s="1">
        <f t="shared" si="36"/>
        <v>8</v>
      </c>
      <c r="G208" s="3">
        <f t="shared" si="37"/>
        <v>27.800000000000004</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25.29681793551286</v>
      </c>
      <c r="C209" s="1">
        <f t="shared" si="31"/>
        <v>3102.3900000000012</v>
      </c>
      <c r="D209" s="1">
        <f t="shared" si="32"/>
        <v>3102.6400000000012</v>
      </c>
      <c r="E209" s="1">
        <f t="shared" si="33"/>
        <v>25296105.08010158</v>
      </c>
      <c r="F209" s="1">
        <f t="shared" si="36"/>
        <v>99</v>
      </c>
      <c r="G209" s="3">
        <f t="shared" si="37"/>
        <v>3102.3900000000012</v>
      </c>
      <c r="H209" s="1">
        <f>INDEX(Data!F$21:F$220,Graph!M209)</f>
        <v>25.29681793551286</v>
      </c>
      <c r="I209" s="1">
        <f>INDEX(Data!G$21:G$220,Graph!M209)</f>
        <v>0.5</v>
      </c>
      <c r="J209">
        <f t="shared" si="34"/>
        <v>0.25</v>
      </c>
      <c r="K209" s="1">
        <f t="shared" si="35"/>
        <v>-4.556818674102214</v>
      </c>
      <c r="L209">
        <v>3</v>
      </c>
      <c r="M209">
        <v>105</v>
      </c>
    </row>
    <row r="210" spans="1:13" ht="12.75">
      <c r="A210" s="1" t="str">
        <f>INDEX(Data!B$21:B$220,Graph!M210)</f>
        <v>Equatorial Guinea</v>
      </c>
      <c r="B210" s="1">
        <f t="shared" si="30"/>
        <v>114.07954543092825</v>
      </c>
      <c r="C210" s="1">
        <f t="shared" si="31"/>
        <v>5731.049999999998</v>
      </c>
      <c r="D210" s="1">
        <f t="shared" si="32"/>
        <v>5731.299999999998</v>
      </c>
      <c r="E210" s="1">
        <f t="shared" si="33"/>
        <v>114079109.08010158</v>
      </c>
      <c r="F210" s="1">
        <f t="shared" si="36"/>
        <v>171</v>
      </c>
      <c r="G210" s="3">
        <f t="shared" si="37"/>
        <v>5731.049999999998</v>
      </c>
      <c r="H210" s="1">
        <f>INDEX(Data!F$21:F$220,Graph!M210)</f>
        <v>114.07954543092825</v>
      </c>
      <c r="I210" s="1">
        <f>INDEX(Data!G$21:G$220,Graph!M210)</f>
        <v>0.5</v>
      </c>
      <c r="J210">
        <f t="shared" si="34"/>
        <v>0.25</v>
      </c>
      <c r="K210" s="1">
        <f t="shared" si="35"/>
        <v>-0.08084978584076907</v>
      </c>
      <c r="L210">
        <v>1</v>
      </c>
      <c r="M210">
        <v>109</v>
      </c>
    </row>
    <row r="211" spans="1:13" ht="12.75">
      <c r="A211" s="1" t="str">
        <f>INDEX(Data!B$21:B$220,Graph!M211)</f>
        <v>Solomon Islands</v>
      </c>
      <c r="B211" s="1">
        <f t="shared" si="30"/>
        <v>90.8067602935243</v>
      </c>
      <c r="C211" s="1">
        <f t="shared" si="31"/>
        <v>5514.376999999998</v>
      </c>
      <c r="D211" s="1">
        <f t="shared" si="32"/>
        <v>5514.626999999998</v>
      </c>
      <c r="E211" s="1">
        <f t="shared" si="33"/>
        <v>90806124.08010158</v>
      </c>
      <c r="F211" s="1">
        <f t="shared" si="36"/>
        <v>159</v>
      </c>
      <c r="G211" s="3">
        <f t="shared" si="37"/>
        <v>5514.376999999998</v>
      </c>
      <c r="H211" s="1">
        <f>INDEX(Data!F$21:F$220,Graph!M211)</f>
        <v>90.8067602935243</v>
      </c>
      <c r="I211" s="1">
        <f>INDEX(Data!G$21:G$220,Graph!M211)</f>
        <v>0.5</v>
      </c>
      <c r="J211">
        <f t="shared" si="34"/>
        <v>0.25</v>
      </c>
      <c r="K211" s="1">
        <f t="shared" si="35"/>
        <v>-0.9053762239081351</v>
      </c>
      <c r="L211">
        <v>5</v>
      </c>
      <c r="M211">
        <v>124</v>
      </c>
    </row>
    <row r="212" spans="1:13" ht="12.75">
      <c r="A212" s="1" t="str">
        <f>INDEX(Data!B$21:B$220,Graph!M212)</f>
        <v>Luxembourg</v>
      </c>
      <c r="B212" s="1">
        <f t="shared" si="30"/>
        <v>2.7161371686165072</v>
      </c>
      <c r="C212" s="1">
        <f t="shared" si="31"/>
        <v>604.296</v>
      </c>
      <c r="D212" s="1">
        <f t="shared" si="32"/>
        <v>604.4960000000001</v>
      </c>
      <c r="E212" s="1">
        <f t="shared" si="33"/>
        <v>2716015.0640812656</v>
      </c>
      <c r="F212" s="1">
        <f t="shared" si="36"/>
        <v>46</v>
      </c>
      <c r="G212" s="3">
        <f t="shared" si="37"/>
        <v>604.296</v>
      </c>
      <c r="H212" s="1">
        <f>INDEX(Data!F$21:F$220,Graph!M212)</f>
        <v>2.7161371686165072</v>
      </c>
      <c r="I212" s="1">
        <f>INDEX(Data!G$21:G$220,Graph!M212)</f>
        <v>0.4</v>
      </c>
      <c r="J212">
        <f t="shared" si="34"/>
        <v>0.2</v>
      </c>
      <c r="K212" s="1">
        <f t="shared" si="35"/>
        <v>-0.05549650417157137</v>
      </c>
      <c r="L212">
        <v>11</v>
      </c>
      <c r="M212">
        <v>15</v>
      </c>
    </row>
    <row r="213" spans="1:13" ht="12.75">
      <c r="A213" s="1" t="str">
        <f>INDEX(Data!B$21:B$220,Graph!M213)</f>
        <v>Malta</v>
      </c>
      <c r="B213" s="1">
        <f t="shared" si="30"/>
        <v>0</v>
      </c>
      <c r="C213" s="1">
        <f t="shared" si="31"/>
        <v>24.6</v>
      </c>
      <c r="D213" s="1">
        <f t="shared" si="32"/>
        <v>24.8</v>
      </c>
      <c r="E213" s="1">
        <f t="shared" si="33"/>
        <v>31.0640812652974</v>
      </c>
      <c r="F213" s="1">
        <f t="shared" si="36"/>
        <v>5</v>
      </c>
      <c r="G213" s="3">
        <f t="shared" si="37"/>
        <v>24.6</v>
      </c>
      <c r="H213" s="1">
        <f>INDEX(Data!F$21:F$220,Graph!M213)</f>
        <v>0</v>
      </c>
      <c r="I213" s="1">
        <f>INDEX(Data!G$21:G$220,Graph!M213)</f>
        <v>0.4</v>
      </c>
      <c r="J213">
        <f t="shared" si="34"/>
        <v>0.2</v>
      </c>
      <c r="K213" s="1">
        <f t="shared" si="35"/>
        <v>0</v>
      </c>
      <c r="L213">
        <v>11</v>
      </c>
      <c r="M213">
        <v>31</v>
      </c>
    </row>
    <row r="214" spans="1:13" ht="12.75">
      <c r="A214" s="1" t="str">
        <f>INDEX(Data!B$21:B$220,Graph!M214)</f>
        <v>Suriname</v>
      </c>
      <c r="B214" s="1">
        <f t="shared" si="30"/>
        <v>20.487842135229343</v>
      </c>
      <c r="C214" s="1">
        <f t="shared" si="31"/>
        <v>3101.4400000000014</v>
      </c>
      <c r="D214" s="1">
        <f t="shared" si="32"/>
        <v>3101.6400000000012</v>
      </c>
      <c r="E214" s="1">
        <f t="shared" si="33"/>
        <v>20487067.064081267</v>
      </c>
      <c r="F214" s="1">
        <f t="shared" si="36"/>
        <v>95</v>
      </c>
      <c r="G214" s="3">
        <f t="shared" si="37"/>
        <v>3101.4400000000014</v>
      </c>
      <c r="H214" s="1">
        <f>INDEX(Data!F$21:F$220,Graph!M214)</f>
        <v>20.487842135229343</v>
      </c>
      <c r="I214" s="1">
        <f>INDEX(Data!G$21:G$220,Graph!M214)</f>
        <v>0.4</v>
      </c>
      <c r="J214">
        <f t="shared" si="34"/>
        <v>0.2</v>
      </c>
      <c r="K214" s="1">
        <f t="shared" si="35"/>
        <v>-0.5262617519395576</v>
      </c>
      <c r="L214">
        <v>8</v>
      </c>
      <c r="M214">
        <v>67</v>
      </c>
    </row>
    <row r="215" spans="1:13" ht="12.75">
      <c r="A215" s="1" t="str">
        <f>INDEX(Data!B$21:B$220,Graph!M215)</f>
        <v>Bahamas</v>
      </c>
      <c r="B215" s="1">
        <f t="shared" si="30"/>
        <v>2.287756522635867</v>
      </c>
      <c r="C215" s="1">
        <f t="shared" si="31"/>
        <v>591.6460000000001</v>
      </c>
      <c r="D215" s="1">
        <f t="shared" si="32"/>
        <v>591.796</v>
      </c>
      <c r="E215" s="1">
        <f t="shared" si="33"/>
        <v>2287051.048060949</v>
      </c>
      <c r="F215" s="1">
        <f t="shared" si="36"/>
        <v>43</v>
      </c>
      <c r="G215" s="3">
        <f t="shared" si="37"/>
        <v>591.6460000000001</v>
      </c>
      <c r="H215" s="1">
        <f>INDEX(Data!F$21:F$220,Graph!M215)</f>
        <v>2.287756522635867</v>
      </c>
      <c r="I215" s="1">
        <f>INDEX(Data!G$21:G$220,Graph!M215)</f>
        <v>0.3</v>
      </c>
      <c r="J215">
        <f t="shared" si="34"/>
        <v>0.15</v>
      </c>
      <c r="K215" s="1">
        <f t="shared" si="35"/>
        <v>-0.0008719146386590992</v>
      </c>
      <c r="L215">
        <v>10</v>
      </c>
      <c r="M215">
        <v>51</v>
      </c>
    </row>
    <row r="216" spans="1:13" ht="12.75">
      <c r="A216" s="1" t="str">
        <f>INDEX(Data!B$21:B$220,Graph!M216)</f>
        <v>Barbados</v>
      </c>
      <c r="B216" s="1">
        <f t="shared" si="30"/>
        <v>14.264080350978777</v>
      </c>
      <c r="C216" s="1">
        <f t="shared" si="31"/>
        <v>2771.490000000001</v>
      </c>
      <c r="D216" s="1">
        <f t="shared" si="32"/>
        <v>2771.6400000000012</v>
      </c>
      <c r="E216" s="1">
        <f t="shared" si="33"/>
        <v>14264029.048060948</v>
      </c>
      <c r="F216" s="1">
        <f t="shared" si="36"/>
        <v>88</v>
      </c>
      <c r="G216" s="3">
        <f t="shared" si="37"/>
        <v>2771.490000000001</v>
      </c>
      <c r="H216" s="1">
        <f>INDEX(Data!F$21:F$220,Graph!M216)</f>
        <v>14.264080350978777</v>
      </c>
      <c r="I216" s="1">
        <f>INDEX(Data!G$21:G$220,Graph!M216)</f>
        <v>0.3</v>
      </c>
      <c r="J216">
        <f t="shared" si="34"/>
        <v>0.15</v>
      </c>
      <c r="K216" s="1">
        <f t="shared" si="35"/>
        <v>-0.5884422929792787</v>
      </c>
      <c r="L216">
        <v>8</v>
      </c>
      <c r="M216">
        <v>29</v>
      </c>
    </row>
    <row r="217" spans="1:13" ht="12.75">
      <c r="A217" s="1" t="str">
        <f>INDEX(Data!B$21:B$220,Graph!M217)</f>
        <v>Belize</v>
      </c>
      <c r="B217" s="1">
        <f t="shared" si="30"/>
        <v>133.6867466034831</v>
      </c>
      <c r="C217" s="1">
        <f t="shared" si="31"/>
        <v>5863.957999999999</v>
      </c>
      <c r="D217" s="1">
        <f t="shared" si="32"/>
        <v>5864.107999999998</v>
      </c>
      <c r="E217" s="1">
        <f t="shared" si="33"/>
        <v>133686099.04806095</v>
      </c>
      <c r="F217" s="1">
        <f t="shared" si="36"/>
        <v>175</v>
      </c>
      <c r="G217" s="3">
        <f t="shared" si="37"/>
        <v>5863.957999999999</v>
      </c>
      <c r="H217" s="1">
        <f>INDEX(Data!F$21:F$220,Graph!M217)</f>
        <v>133.6867466034831</v>
      </c>
      <c r="I217" s="1">
        <f>INDEX(Data!G$21:G$220,Graph!M217)</f>
        <v>0.3</v>
      </c>
      <c r="J217">
        <f t="shared" si="34"/>
        <v>0.15</v>
      </c>
      <c r="K217" s="1">
        <f t="shared" si="35"/>
        <v>-1.1889007816399442</v>
      </c>
      <c r="L217">
        <v>8</v>
      </c>
      <c r="M217">
        <v>99</v>
      </c>
    </row>
    <row r="218" spans="1:13" ht="12.75">
      <c r="A218" s="1" t="str">
        <f>INDEX(Data!B$21:B$220,Graph!M218)</f>
        <v>Brunei Darussalam</v>
      </c>
      <c r="B218" s="1">
        <f t="shared" si="30"/>
        <v>0</v>
      </c>
      <c r="C218" s="1">
        <f t="shared" si="31"/>
        <v>24.950000000000003</v>
      </c>
      <c r="D218" s="1">
        <f t="shared" si="32"/>
        <v>25.1</v>
      </c>
      <c r="E218" s="1">
        <f t="shared" si="33"/>
        <v>33.04806094897305</v>
      </c>
      <c r="F218" s="1">
        <f t="shared" si="36"/>
        <v>6</v>
      </c>
      <c r="G218" s="3">
        <f t="shared" si="37"/>
        <v>24.950000000000003</v>
      </c>
      <c r="H218" s="1">
        <f>INDEX(Data!F$21:F$220,Graph!M218)</f>
        <v>0</v>
      </c>
      <c r="I218" s="1">
        <f>INDEX(Data!G$21:G$220,Graph!M218)</f>
        <v>0.3</v>
      </c>
      <c r="J218">
        <f t="shared" si="34"/>
        <v>0.15</v>
      </c>
      <c r="K218" s="1">
        <f t="shared" si="35"/>
        <v>0</v>
      </c>
      <c r="L218">
        <v>5</v>
      </c>
      <c r="M218">
        <v>33</v>
      </c>
    </row>
    <row r="219" spans="1:13" ht="12.75">
      <c r="A219" s="1" t="str">
        <f>INDEX(Data!B$21:B$220,Graph!M219)</f>
        <v>Iceland</v>
      </c>
      <c r="B219" s="1">
        <f t="shared" si="30"/>
        <v>3.879470857854823</v>
      </c>
      <c r="C219" s="1">
        <f t="shared" si="31"/>
        <v>817.9150000000003</v>
      </c>
      <c r="D219" s="1">
        <f t="shared" si="32"/>
        <v>818.0650000000003</v>
      </c>
      <c r="E219" s="1">
        <f t="shared" si="33"/>
        <v>3879007.048060949</v>
      </c>
      <c r="F219" s="1">
        <f t="shared" si="36"/>
        <v>57</v>
      </c>
      <c r="G219" s="3">
        <f t="shared" si="37"/>
        <v>817.9150000000003</v>
      </c>
      <c r="H219" s="1">
        <f>INDEX(Data!F$21:F$220,Graph!M219)</f>
        <v>3.879470857854823</v>
      </c>
      <c r="I219" s="1">
        <f>INDEX(Data!G$21:G$220,Graph!M219)</f>
        <v>0.3</v>
      </c>
      <c r="J219">
        <f t="shared" si="34"/>
        <v>0.15</v>
      </c>
      <c r="K219" s="1">
        <f t="shared" si="35"/>
        <v>-0.7420145219163388</v>
      </c>
      <c r="L219">
        <v>11</v>
      </c>
      <c r="M219">
        <v>7</v>
      </c>
    </row>
    <row r="220" spans="1:13" ht="12.75">
      <c r="A220" s="1" t="str">
        <f>INDEX(Data!B$21:B$220,Graph!M220)</f>
        <v>Maldives</v>
      </c>
      <c r="B220" s="1">
        <f t="shared" si="30"/>
        <v>24.16343760217278</v>
      </c>
      <c r="C220" s="1">
        <f t="shared" si="31"/>
        <v>3101.990000000001</v>
      </c>
      <c r="D220" s="1">
        <f t="shared" si="32"/>
        <v>3102.1400000000012</v>
      </c>
      <c r="E220" s="1">
        <f t="shared" si="33"/>
        <v>24163084.04806095</v>
      </c>
      <c r="F220" s="1">
        <f t="shared" si="36"/>
        <v>98</v>
      </c>
      <c r="G220" s="3">
        <f t="shared" si="37"/>
        <v>3101.990000000001</v>
      </c>
      <c r="H220" s="1">
        <f>INDEX(Data!F$21:F$220,Graph!M220)</f>
        <v>24.16343760217278</v>
      </c>
      <c r="I220" s="1">
        <f>INDEX(Data!G$21:G$220,Graph!M220)</f>
        <v>0.3</v>
      </c>
      <c r="J220">
        <f t="shared" si="34"/>
        <v>0.15</v>
      </c>
      <c r="K220" s="1">
        <f t="shared" si="35"/>
        <v>-1.133380333340078</v>
      </c>
      <c r="L220">
        <v>4</v>
      </c>
      <c r="M220">
        <v>84</v>
      </c>
    </row>
    <row r="221" spans="1:13" ht="12.75">
      <c r="A221" s="1" t="str">
        <f>INDEX(Data!B$21:B$220,Graph!M221)</f>
        <v>Western Sahara</v>
      </c>
      <c r="B221" s="1">
        <f t="shared" si="30"/>
        <v>95.7490012208956</v>
      </c>
      <c r="C221" s="1">
        <f t="shared" si="31"/>
        <v>5620.5634999999975</v>
      </c>
      <c r="D221" s="1">
        <f t="shared" si="32"/>
        <v>5620.699999999997</v>
      </c>
      <c r="E221" s="1">
        <f t="shared" si="33"/>
        <v>95749200.04373546</v>
      </c>
      <c r="F221" s="1">
        <f t="shared" si="36"/>
        <v>162</v>
      </c>
      <c r="G221" s="3">
        <f t="shared" si="37"/>
        <v>5620.5634999999975</v>
      </c>
      <c r="H221" s="1">
        <f>INDEX(Data!F$21:F$220,Graph!M221)</f>
        <v>95.7490012208956</v>
      </c>
      <c r="I221" s="1">
        <f>INDEX(Data!G$21:G$220,Graph!M221)</f>
        <v>0.273</v>
      </c>
      <c r="J221">
        <f t="shared" si="34"/>
        <v>0.1365</v>
      </c>
      <c r="K221" s="1">
        <f t="shared" si="35"/>
        <v>-5.412215599550976</v>
      </c>
      <c r="L221">
        <v>3</v>
      </c>
      <c r="M221">
        <v>200</v>
      </c>
    </row>
    <row r="222" spans="1:13" ht="12.75">
      <c r="A222" s="1" t="str">
        <f>INDEX(Data!B$21:B$220,Graph!M222)</f>
        <v>Samoa</v>
      </c>
      <c r="B222" s="1">
        <f t="shared" si="30"/>
        <v>49.19567091709398</v>
      </c>
      <c r="C222" s="1">
        <f t="shared" si="31"/>
        <v>4875.208000000001</v>
      </c>
      <c r="D222" s="1">
        <f t="shared" si="32"/>
        <v>4875.308000000002</v>
      </c>
      <c r="E222" s="1">
        <f t="shared" si="33"/>
        <v>49195075.03204063</v>
      </c>
      <c r="F222" s="1">
        <f t="shared" si="36"/>
        <v>125</v>
      </c>
      <c r="G222" s="3">
        <f t="shared" si="37"/>
        <v>4875.208000000001</v>
      </c>
      <c r="H222" s="1">
        <f>INDEX(Data!F$21:F$220,Graph!M222)</f>
        <v>49.19567091709398</v>
      </c>
      <c r="I222" s="1">
        <f>INDEX(Data!G$21:G$220,Graph!M222)</f>
        <v>0.2</v>
      </c>
      <c r="J222">
        <f t="shared" si="34"/>
        <v>0.1</v>
      </c>
      <c r="K222" s="1">
        <f t="shared" si="35"/>
        <v>-0.4654811658241087</v>
      </c>
      <c r="L222">
        <v>5</v>
      </c>
      <c r="M222">
        <v>75</v>
      </c>
    </row>
    <row r="223" spans="1:13" ht="12.75">
      <c r="A223" s="1" t="str">
        <f>INDEX(Data!B$21:B$220,Graph!M223)</f>
        <v>Sao Tome and Principe</v>
      </c>
      <c r="B223" s="1">
        <f t="shared" si="30"/>
        <v>39.16470918653935</v>
      </c>
      <c r="C223" s="1">
        <f t="shared" si="31"/>
        <v>3566.390000000001</v>
      </c>
      <c r="D223" s="1">
        <f t="shared" si="32"/>
        <v>3566.4900000000007</v>
      </c>
      <c r="E223" s="1">
        <f t="shared" si="33"/>
        <v>39164123.03204063</v>
      </c>
      <c r="F223" s="1">
        <f t="shared" si="36"/>
        <v>116</v>
      </c>
      <c r="G223" s="3">
        <f t="shared" si="37"/>
        <v>3566.390000000001</v>
      </c>
      <c r="H223" s="1">
        <f>INDEX(Data!F$21:F$220,Graph!M223)</f>
        <v>39.16470918653935</v>
      </c>
      <c r="I223" s="1">
        <f>INDEX(Data!G$21:G$220,Graph!M223)</f>
        <v>0.2</v>
      </c>
      <c r="J223">
        <f t="shared" si="34"/>
        <v>0.1</v>
      </c>
      <c r="K223" s="1">
        <f t="shared" si="35"/>
        <v>-1.8764794947673238</v>
      </c>
      <c r="L223">
        <v>1</v>
      </c>
      <c r="M223">
        <v>123</v>
      </c>
    </row>
    <row r="224" spans="1:13" ht="12.75">
      <c r="A224" s="1" t="str">
        <f>INDEX(Data!B$21:B$220,Graph!M224)</f>
        <v>Vanuatu</v>
      </c>
      <c r="B224" s="1">
        <f t="shared" si="30"/>
        <v>34.926358631290455</v>
      </c>
      <c r="C224" s="1">
        <f t="shared" si="31"/>
        <v>3507.9900000000002</v>
      </c>
      <c r="D224" s="1">
        <f t="shared" si="32"/>
        <v>3508.09</v>
      </c>
      <c r="E224" s="1">
        <f t="shared" si="33"/>
        <v>34926129.03204063</v>
      </c>
      <c r="F224" s="1">
        <f t="shared" si="36"/>
        <v>110</v>
      </c>
      <c r="G224" s="3">
        <f t="shared" si="37"/>
        <v>3507.9900000000002</v>
      </c>
      <c r="H224" s="1">
        <f>INDEX(Data!F$21:F$220,Graph!M224)</f>
        <v>34.926358631290455</v>
      </c>
      <c r="I224" s="1">
        <f>INDEX(Data!G$21:G$220,Graph!M224)</f>
        <v>0.2</v>
      </c>
      <c r="J224">
        <f t="shared" si="34"/>
        <v>0.1</v>
      </c>
      <c r="K224" s="1">
        <f t="shared" si="35"/>
        <v>-0.9896069543251613</v>
      </c>
      <c r="L224">
        <v>5</v>
      </c>
      <c r="M224">
        <v>129</v>
      </c>
    </row>
    <row r="225" spans="1:13" ht="12.75">
      <c r="A225" s="1" t="str">
        <f>INDEX(Data!B$21:B$220,Graph!M225)</f>
        <v>Micronesia (F States of)</v>
      </c>
      <c r="B225" s="1">
        <f t="shared" si="30"/>
        <v>114.16039521676902</v>
      </c>
      <c r="C225" s="1">
        <f t="shared" si="31"/>
        <v>5731.353999999998</v>
      </c>
      <c r="D225" s="1">
        <f t="shared" si="32"/>
        <v>5731.4079999999985</v>
      </c>
      <c r="E225" s="1">
        <f t="shared" si="33"/>
        <v>114160189.01730193</v>
      </c>
      <c r="F225" s="1">
        <f t="shared" si="36"/>
        <v>172</v>
      </c>
      <c r="G225" s="3">
        <f t="shared" si="37"/>
        <v>5731.353999999998</v>
      </c>
      <c r="H225" s="1">
        <f>INDEX(Data!F$21:F$220,Graph!M225)</f>
        <v>114.16039521676902</v>
      </c>
      <c r="I225" s="1">
        <f>INDEX(Data!G$21:G$220,Graph!M225)</f>
        <v>0.108</v>
      </c>
      <c r="J225">
        <f t="shared" si="34"/>
        <v>0.054</v>
      </c>
      <c r="K225" s="1">
        <f t="shared" si="35"/>
        <v>-14.481297761925816</v>
      </c>
      <c r="L225">
        <v>5</v>
      </c>
      <c r="M225">
        <v>189</v>
      </c>
    </row>
    <row r="226" spans="1:13" ht="12.75">
      <c r="A226" s="1" t="str">
        <f>INDEX(Data!B$21:B$220,Graph!M226)</f>
        <v>Antigua &amp; Barbuda</v>
      </c>
      <c r="B226" s="1">
        <f t="shared" si="30"/>
        <v>21.0141038871689</v>
      </c>
      <c r="C226" s="1">
        <f t="shared" si="31"/>
        <v>3101.6900000000014</v>
      </c>
      <c r="D226" s="1">
        <f t="shared" si="32"/>
        <v>3101.7400000000016</v>
      </c>
      <c r="E226" s="1">
        <f t="shared" si="33"/>
        <v>21014055.016020317</v>
      </c>
      <c r="F226" s="1">
        <f t="shared" si="36"/>
        <v>96</v>
      </c>
      <c r="G226" s="3">
        <f t="shared" si="37"/>
        <v>3101.6900000000014</v>
      </c>
      <c r="H226" s="1">
        <f>INDEX(Data!F$21:F$220,Graph!M226)</f>
        <v>21.0141038871689</v>
      </c>
      <c r="I226" s="1">
        <f>INDEX(Data!G$21:G$220,Graph!M226)</f>
        <v>0.1</v>
      </c>
      <c r="J226">
        <f t="shared" si="34"/>
        <v>0.05</v>
      </c>
      <c r="K226" s="1">
        <f t="shared" si="35"/>
        <v>-2.8642371985559656</v>
      </c>
      <c r="L226">
        <v>8</v>
      </c>
      <c r="M226">
        <v>55</v>
      </c>
    </row>
    <row r="227" spans="1:13" ht="12.75">
      <c r="A227" s="1" t="str">
        <f>INDEX(Data!B$21:B$220,Graph!M227)</f>
        <v>Dominica</v>
      </c>
      <c r="B227" s="1">
        <f t="shared" si="30"/>
        <v>12.782779463898594</v>
      </c>
      <c r="C227" s="1">
        <f t="shared" si="31"/>
        <v>2771.2900000000013</v>
      </c>
      <c r="D227" s="1">
        <f t="shared" si="32"/>
        <v>2771.3400000000015</v>
      </c>
      <c r="E227" s="1">
        <f t="shared" si="33"/>
        <v>12782095.016020317</v>
      </c>
      <c r="F227" s="1">
        <f t="shared" si="36"/>
        <v>87</v>
      </c>
      <c r="G227" s="3">
        <f t="shared" si="37"/>
        <v>2771.2900000000013</v>
      </c>
      <c r="H227" s="1">
        <f>INDEX(Data!F$21:F$220,Graph!M227)</f>
        <v>12.782779463898594</v>
      </c>
      <c r="I227" s="1">
        <f>INDEX(Data!G$21:G$220,Graph!M227)</f>
        <v>0.1</v>
      </c>
      <c r="J227">
        <f t="shared" si="34"/>
        <v>0.05</v>
      </c>
      <c r="K227" s="1">
        <f t="shared" si="35"/>
        <v>-1.4813008870801827</v>
      </c>
      <c r="L227">
        <v>8</v>
      </c>
      <c r="M227">
        <v>95</v>
      </c>
    </row>
    <row r="228" spans="1:13" ht="12.75">
      <c r="A228" s="1" t="str">
        <f>INDEX(Data!B$21:B$220,Graph!M228)</f>
        <v>Grenada</v>
      </c>
      <c r="B228" s="1">
        <f t="shared" si="30"/>
        <v>78.04641685717125</v>
      </c>
      <c r="C228" s="1">
        <f t="shared" si="31"/>
        <v>5381.966999999998</v>
      </c>
      <c r="D228" s="1">
        <f t="shared" si="32"/>
        <v>5382.016999999998</v>
      </c>
      <c r="E228" s="1">
        <f t="shared" si="33"/>
        <v>78046093.01602031</v>
      </c>
      <c r="F228" s="1">
        <f t="shared" si="36"/>
        <v>149</v>
      </c>
      <c r="G228" s="3">
        <f t="shared" si="37"/>
        <v>5381.966999999998</v>
      </c>
      <c r="H228" s="1">
        <f>INDEX(Data!F$21:F$220,Graph!M228)</f>
        <v>78.04641685717125</v>
      </c>
      <c r="I228" s="1">
        <f>INDEX(Data!G$21:G$220,Graph!M228)</f>
        <v>0.1</v>
      </c>
      <c r="J228">
        <f t="shared" si="34"/>
        <v>0.05</v>
      </c>
      <c r="K228" s="1">
        <f t="shared" si="35"/>
        <v>-0.6388712498831666</v>
      </c>
      <c r="L228">
        <v>8</v>
      </c>
      <c r="M228">
        <v>93</v>
      </c>
    </row>
    <row r="229" spans="1:13" ht="12.75">
      <c r="A229" s="1" t="str">
        <f>INDEX(Data!B$21:B$220,Graph!M229)</f>
        <v>Saint Lucia</v>
      </c>
      <c r="B229" s="1">
        <f t="shared" si="30"/>
        <v>57.21669335387234</v>
      </c>
      <c r="C229" s="1">
        <f t="shared" si="31"/>
        <v>5096.860000000001</v>
      </c>
      <c r="D229" s="1">
        <f t="shared" si="32"/>
        <v>5096.910000000001</v>
      </c>
      <c r="E229" s="1">
        <f t="shared" si="33"/>
        <v>57216071.01602032</v>
      </c>
      <c r="F229" s="1">
        <f t="shared" si="36"/>
        <v>133</v>
      </c>
      <c r="G229" s="3">
        <f t="shared" si="37"/>
        <v>5096.860000000001</v>
      </c>
      <c r="H229" s="1">
        <f>INDEX(Data!F$21:F$220,Graph!M229)</f>
        <v>57.21669335387234</v>
      </c>
      <c r="I229" s="1">
        <f>INDEX(Data!G$21:G$220,Graph!M229)</f>
        <v>0.1</v>
      </c>
      <c r="J229">
        <f t="shared" si="34"/>
        <v>0.05</v>
      </c>
      <c r="K229" s="1">
        <f t="shared" si="35"/>
        <v>-2.269010136805335</v>
      </c>
      <c r="L229">
        <v>8</v>
      </c>
      <c r="M229">
        <v>71</v>
      </c>
    </row>
    <row r="230" spans="1:13" ht="12.75">
      <c r="A230" s="1" t="str">
        <f>INDEX(Data!B$21:B$220,Graph!M230)</f>
        <v>Saint Vincent &amp; Grenads.</v>
      </c>
      <c r="B230" s="1">
        <f t="shared" si="30"/>
        <v>60.97831195863828</v>
      </c>
      <c r="C230" s="1">
        <f t="shared" si="31"/>
        <v>5133.0599999999995</v>
      </c>
      <c r="D230" s="1">
        <f t="shared" si="32"/>
        <v>5133.11</v>
      </c>
      <c r="E230" s="1">
        <f t="shared" si="33"/>
        <v>60978087.01602032</v>
      </c>
      <c r="F230" s="1">
        <f t="shared" si="36"/>
        <v>137</v>
      </c>
      <c r="G230" s="3">
        <f t="shared" si="37"/>
        <v>5133.0599999999995</v>
      </c>
      <c r="H230" s="1">
        <f>INDEX(Data!F$21:F$220,Graph!M230)</f>
        <v>60.97831195863828</v>
      </c>
      <c r="I230" s="1">
        <f>INDEX(Data!G$21:G$220,Graph!M230)</f>
        <v>0.1</v>
      </c>
      <c r="J230">
        <f t="shared" si="34"/>
        <v>0.05</v>
      </c>
      <c r="K230" s="1">
        <f t="shared" si="35"/>
        <v>-3.0490503123144705</v>
      </c>
      <c r="L230">
        <v>8</v>
      </c>
      <c r="M230">
        <v>87</v>
      </c>
    </row>
    <row r="231" spans="1:13" ht="12.75">
      <c r="A231" s="1" t="str">
        <f>INDEX(Data!B$21:B$220,Graph!M231)</f>
        <v>Seychelles</v>
      </c>
      <c r="B231" s="1">
        <f t="shared" si="30"/>
        <v>8.221037686502106</v>
      </c>
      <c r="C231" s="1">
        <f t="shared" si="31"/>
        <v>2576.690000000001</v>
      </c>
      <c r="D231" s="1">
        <f t="shared" si="32"/>
        <v>2576.740000000001</v>
      </c>
      <c r="E231" s="1">
        <f t="shared" si="33"/>
        <v>8221035.016020317</v>
      </c>
      <c r="F231" s="1">
        <f t="shared" si="36"/>
        <v>83</v>
      </c>
      <c r="G231" s="3">
        <f t="shared" si="37"/>
        <v>2576.690000000001</v>
      </c>
      <c r="H231" s="1">
        <f>INDEX(Data!F$21:F$220,Graph!M231)</f>
        <v>8.221037686502106</v>
      </c>
      <c r="I231" s="1">
        <f>INDEX(Data!G$21:G$220,Graph!M231)</f>
        <v>0.1</v>
      </c>
      <c r="J231">
        <f t="shared" si="34"/>
        <v>0.05</v>
      </c>
      <c r="K231" s="1">
        <f t="shared" si="35"/>
        <v>-0.1076180299048719</v>
      </c>
      <c r="L231">
        <v>2</v>
      </c>
      <c r="M231">
        <v>35</v>
      </c>
    </row>
    <row r="232" spans="1:13" ht="12.75">
      <c r="A232" s="1" t="str">
        <f>INDEX(Data!B$21:B$220,Graph!M232)</f>
        <v>Tonga</v>
      </c>
      <c r="B232" s="1">
        <f t="shared" si="30"/>
        <v>23.878341085724866</v>
      </c>
      <c r="C232" s="1">
        <f t="shared" si="31"/>
        <v>3101.7900000000013</v>
      </c>
      <c r="D232" s="1">
        <f t="shared" si="32"/>
        <v>3101.8400000000015</v>
      </c>
      <c r="E232" s="1">
        <f t="shared" si="33"/>
        <v>23878063.016020317</v>
      </c>
      <c r="F232" s="1">
        <f t="shared" si="36"/>
        <v>97</v>
      </c>
      <c r="G232" s="3">
        <f t="shared" si="37"/>
        <v>3101.7900000000013</v>
      </c>
      <c r="H232" s="1">
        <f>INDEX(Data!F$21:F$220,Graph!M232)</f>
        <v>23.878341085724866</v>
      </c>
      <c r="I232" s="1">
        <f>INDEX(Data!G$21:G$220,Graph!M232)</f>
        <v>0.1</v>
      </c>
      <c r="J232">
        <f t="shared" si="34"/>
        <v>0.05</v>
      </c>
      <c r="K232" s="1">
        <f t="shared" si="35"/>
        <v>-0.2850965164479149</v>
      </c>
      <c r="L232">
        <v>5</v>
      </c>
      <c r="M232">
        <v>63</v>
      </c>
    </row>
    <row r="233" spans="1:13" ht="12.75">
      <c r="A233" s="1" t="str">
        <f>INDEX(Data!B$21:B$220,Graph!M233)</f>
        <v>Kiribati</v>
      </c>
      <c r="B233" s="1">
        <f t="shared" si="30"/>
        <v>193.5936560780506</v>
      </c>
      <c r="C233" s="1">
        <f t="shared" si="31"/>
        <v>6018.7615</v>
      </c>
      <c r="D233" s="1">
        <f t="shared" si="32"/>
        <v>6018.804999999999</v>
      </c>
      <c r="E233" s="1">
        <f t="shared" si="33"/>
        <v>193593185.01393768</v>
      </c>
      <c r="F233" s="1">
        <f t="shared" si="36"/>
        <v>188</v>
      </c>
      <c r="G233" s="3">
        <f t="shared" si="37"/>
        <v>6018.7615</v>
      </c>
      <c r="H233" s="1">
        <f>INDEX(Data!F$21:F$220,Graph!M233)</f>
        <v>193.5936560780506</v>
      </c>
      <c r="I233" s="1">
        <f>INDEX(Data!G$21:G$220,Graph!M233)</f>
        <v>0.087</v>
      </c>
      <c r="J233">
        <f t="shared" si="34"/>
        <v>0.0435</v>
      </c>
      <c r="K233" s="1">
        <f t="shared" si="35"/>
        <v>-8.139128952706471</v>
      </c>
      <c r="L233">
        <v>5</v>
      </c>
      <c r="M233">
        <v>185</v>
      </c>
    </row>
    <row r="234" spans="1:13" ht="12.75">
      <c r="A234" s="1" t="str">
        <f>INDEX(Data!B$21:B$220,Graph!M234)</f>
        <v>Andorra</v>
      </c>
      <c r="B234" s="1">
        <f t="shared" si="30"/>
        <v>2.822195876586762</v>
      </c>
      <c r="C234" s="1">
        <f t="shared" si="31"/>
        <v>684.4305000000002</v>
      </c>
      <c r="D234" s="1">
        <f t="shared" si="32"/>
        <v>684.4650000000001</v>
      </c>
      <c r="E234" s="1">
        <f t="shared" si="33"/>
        <v>2822179.011054018</v>
      </c>
      <c r="F234" s="1">
        <f t="shared" si="36"/>
        <v>49</v>
      </c>
      <c r="G234" s="3">
        <f t="shared" si="37"/>
        <v>684.4305000000002</v>
      </c>
      <c r="H234" s="1">
        <f>INDEX(Data!F$21:F$220,Graph!M234)</f>
        <v>2.822195876586762</v>
      </c>
      <c r="I234" s="1">
        <f>INDEX(Data!G$21:G$220,Graph!M234)</f>
        <v>0.069</v>
      </c>
      <c r="J234">
        <f t="shared" si="34"/>
        <v>0.0345</v>
      </c>
      <c r="K234" s="1">
        <f t="shared" si="35"/>
        <v>-0.08342465358901219</v>
      </c>
      <c r="L234">
        <v>11</v>
      </c>
      <c r="M234">
        <v>179</v>
      </c>
    </row>
    <row r="235" spans="1:13" ht="12.75">
      <c r="A235" s="1" t="str">
        <f>INDEX(Data!B$21:B$220,Graph!M235)</f>
        <v>Marshall Islands</v>
      </c>
      <c r="B235" s="1">
        <f t="shared" si="30"/>
        <v>77.96989033663213</v>
      </c>
      <c r="C235" s="1">
        <f t="shared" si="31"/>
        <v>5381.890999999998</v>
      </c>
      <c r="D235" s="1">
        <f t="shared" si="32"/>
        <v>5381.916999999998</v>
      </c>
      <c r="E235" s="1">
        <f t="shared" si="33"/>
        <v>77969188.00833057</v>
      </c>
      <c r="F235" s="1">
        <f t="shared" si="36"/>
        <v>148</v>
      </c>
      <c r="G235" s="3">
        <f t="shared" si="37"/>
        <v>5381.890999999998</v>
      </c>
      <c r="H235" s="1">
        <f>INDEX(Data!F$21:F$220,Graph!M235)</f>
        <v>77.96989033663213</v>
      </c>
      <c r="I235" s="1">
        <f>INDEX(Data!G$21:G$220,Graph!M235)</f>
        <v>0.052</v>
      </c>
      <c r="J235">
        <f t="shared" si="34"/>
        <v>0.026</v>
      </c>
      <c r="K235" s="1">
        <f t="shared" si="35"/>
        <v>-0.07652652053911879</v>
      </c>
      <c r="L235">
        <v>5</v>
      </c>
      <c r="M235">
        <v>188</v>
      </c>
    </row>
    <row r="236" spans="1:13" ht="12.75">
      <c r="A236" s="1" t="str">
        <f>INDEX(Data!B$21:B$220,Graph!M236)</f>
        <v>Greenland</v>
      </c>
      <c r="B236" s="1">
        <f t="shared" si="30"/>
        <v>32.632127304194896</v>
      </c>
      <c r="C236" s="1">
        <f t="shared" si="31"/>
        <v>3111.065000000001</v>
      </c>
      <c r="D236" s="1">
        <f t="shared" si="32"/>
        <v>3111.090000000001</v>
      </c>
      <c r="E236" s="1">
        <f t="shared" si="33"/>
        <v>32632182.00801016</v>
      </c>
      <c r="F236" s="1">
        <f t="shared" si="36"/>
        <v>102</v>
      </c>
      <c r="G236" s="3">
        <f t="shared" si="37"/>
        <v>3111.065000000001</v>
      </c>
      <c r="H236" s="1">
        <f>INDEX(Data!F$21:F$220,Graph!M236)</f>
        <v>32.632127304194896</v>
      </c>
      <c r="I236" s="1">
        <f>INDEX(Data!G$21:G$220,Graph!M236)</f>
        <v>0.05</v>
      </c>
      <c r="J236">
        <f t="shared" si="34"/>
        <v>0.025</v>
      </c>
      <c r="K236" s="1">
        <f t="shared" si="35"/>
        <v>-0.25407097197238215</v>
      </c>
      <c r="L236">
        <v>10</v>
      </c>
      <c r="M236">
        <v>182</v>
      </c>
    </row>
    <row r="237" spans="1:13" ht="12.75">
      <c r="A237" s="1" t="str">
        <f>INDEX(Data!B$21:B$220,Graph!M237)</f>
        <v>Saint Kitts &amp; Nevis</v>
      </c>
      <c r="B237" s="1">
        <f t="shared" si="30"/>
        <v>65.22310652231064</v>
      </c>
      <c r="C237" s="1">
        <f t="shared" si="31"/>
        <v>5315.830999999999</v>
      </c>
      <c r="D237" s="1">
        <f t="shared" si="32"/>
        <v>5315.851999999999</v>
      </c>
      <c r="E237" s="1">
        <f t="shared" si="33"/>
        <v>65223039.00672854</v>
      </c>
      <c r="F237" s="1">
        <f t="shared" si="36"/>
        <v>140</v>
      </c>
      <c r="G237" s="3">
        <f t="shared" si="37"/>
        <v>5315.830999999999</v>
      </c>
      <c r="H237" s="1">
        <f>INDEX(Data!F$21:F$220,Graph!M237)</f>
        <v>65.22310652231064</v>
      </c>
      <c r="I237" s="1">
        <f>INDEX(Data!G$21:G$220,Graph!M237)</f>
        <v>0.042</v>
      </c>
      <c r="J237">
        <f t="shared" si="34"/>
        <v>0.021</v>
      </c>
      <c r="K237" s="1">
        <f t="shared" si="35"/>
        <v>-0.34433987982096426</v>
      </c>
      <c r="L237">
        <v>8</v>
      </c>
      <c r="M237">
        <v>39</v>
      </c>
    </row>
    <row r="238" spans="1:13" ht="12.75">
      <c r="A238" s="1" t="str">
        <f>INDEX(Data!B$21:B$220,Graph!M238)</f>
        <v>Monaco</v>
      </c>
      <c r="B238" s="1">
        <f t="shared" si="30"/>
        <v>0</v>
      </c>
      <c r="C238" s="1">
        <f t="shared" si="31"/>
        <v>40.31700000000001</v>
      </c>
      <c r="D238" s="1">
        <f t="shared" si="32"/>
        <v>40.33400000000001</v>
      </c>
      <c r="E238" s="1">
        <f t="shared" si="33"/>
        <v>190.00544690755027</v>
      </c>
      <c r="F238" s="1">
        <f t="shared" si="36"/>
        <v>12</v>
      </c>
      <c r="G238" s="3">
        <f t="shared" si="37"/>
        <v>40.31700000000001</v>
      </c>
      <c r="H238" s="1">
        <f>INDEX(Data!F$21:F$220,Graph!M238)</f>
        <v>0</v>
      </c>
      <c r="I238" s="1">
        <f>INDEX(Data!G$21:G$220,Graph!M238)</f>
        <v>0.034</v>
      </c>
      <c r="J238">
        <f t="shared" si="34"/>
        <v>0.017</v>
      </c>
      <c r="K238" s="1">
        <f t="shared" si="35"/>
        <v>0</v>
      </c>
      <c r="L238">
        <v>11</v>
      </c>
      <c r="M238">
        <v>190</v>
      </c>
    </row>
    <row r="239" spans="1:13" ht="12.75">
      <c r="A239" s="1" t="str">
        <f>INDEX(Data!B$21:B$220,Graph!M239)</f>
        <v>Liechtenstein</v>
      </c>
      <c r="B239" s="1">
        <f t="shared" si="30"/>
        <v>7.162862583875425</v>
      </c>
      <c r="C239" s="1">
        <f t="shared" si="31"/>
        <v>2564.823500000001</v>
      </c>
      <c r="D239" s="1">
        <f t="shared" si="32"/>
        <v>2564.840000000001</v>
      </c>
      <c r="E239" s="1">
        <f t="shared" si="33"/>
        <v>7162187.005286705</v>
      </c>
      <c r="F239" s="1">
        <f aca="true" t="shared" si="38" ref="F239:F246">RANK(E239,E$47:E$246,1)</f>
        <v>80</v>
      </c>
      <c r="G239" s="3">
        <f aca="true" t="shared" si="39" ref="G239:G246">C239</f>
        <v>2564.823500000001</v>
      </c>
      <c r="H239" s="1">
        <f>INDEX(Data!F$21:F$220,Graph!M239)</f>
        <v>7.162862583875425</v>
      </c>
      <c r="I239" s="1">
        <f>INDEX(Data!G$21:G$220,Graph!M239)</f>
        <v>0.033</v>
      </c>
      <c r="J239">
        <f t="shared" si="34"/>
        <v>0.0165</v>
      </c>
      <c r="K239" s="1">
        <f t="shared" si="35"/>
        <v>-0.4587065461921567</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40.34750000000001</v>
      </c>
      <c r="D240" s="1">
        <f aca="true" t="shared" si="42" ref="D240:D246">C240+J240</f>
        <v>40.36100000000001</v>
      </c>
      <c r="E240" s="1">
        <f aca="true" t="shared" si="43" ref="E240:E247">1000*(INT(1000*H240)+I240/I$248)+M240</f>
        <v>195.00432548540758</v>
      </c>
      <c r="F240" s="1">
        <f t="shared" si="38"/>
        <v>13</v>
      </c>
      <c r="G240" s="3">
        <f t="shared" si="39"/>
        <v>40.34750000000001</v>
      </c>
      <c r="H240" s="1">
        <f>INDEX(Data!F$21:F$220,Graph!M240)</f>
        <v>0</v>
      </c>
      <c r="I240" s="1">
        <f>INDEX(Data!G$21:G$220,Graph!M240)</f>
        <v>0.027</v>
      </c>
      <c r="J240">
        <f aca="true" t="shared" si="44" ref="J240:J246">I240/2</f>
        <v>0.0135</v>
      </c>
      <c r="K240" s="1">
        <f aca="true" t="shared" si="45" ref="K240:K246">IF(F240=200,0,B240-VLOOKUP(F240+1,F$47:H$246,3,FALSE))</f>
        <v>-0.2870718693233743</v>
      </c>
      <c r="L240">
        <v>11</v>
      </c>
      <c r="M240">
        <v>195</v>
      </c>
    </row>
    <row r="241" spans="1:13" ht="12.75">
      <c r="A241" s="1" t="str">
        <f>INDEX(Data!B$21:B$220,Graph!M241)</f>
        <v>Palau</v>
      </c>
      <c r="B241" s="1">
        <f t="shared" si="40"/>
        <v>49.661152082918086</v>
      </c>
      <c r="C241" s="1">
        <f t="shared" si="41"/>
        <v>4875.318000000001</v>
      </c>
      <c r="D241" s="1">
        <f t="shared" si="42"/>
        <v>4875.328000000001</v>
      </c>
      <c r="E241" s="1">
        <f t="shared" si="43"/>
        <v>49661193.00320406</v>
      </c>
      <c r="F241" s="1">
        <f t="shared" si="38"/>
        <v>126</v>
      </c>
      <c r="G241" s="3">
        <f t="shared" si="39"/>
        <v>4875.318000000001</v>
      </c>
      <c r="H241" s="1">
        <f>INDEX(Data!F$21:F$220,Graph!M241)</f>
        <v>49.661152082918086</v>
      </c>
      <c r="I241" s="1">
        <f>INDEX(Data!G$21:G$220,Graph!M241)</f>
        <v>0.02</v>
      </c>
      <c r="J241">
        <f t="shared" si="44"/>
        <v>0.01</v>
      </c>
      <c r="K241" s="1">
        <f t="shared" si="45"/>
        <v>-0.0581615584617694</v>
      </c>
      <c r="L241">
        <v>5</v>
      </c>
      <c r="M241">
        <v>193</v>
      </c>
    </row>
    <row r="242" spans="1:13" ht="12.75">
      <c r="A242" s="1" t="str">
        <f>INDEX(Data!B$21:B$220,Graph!M242)</f>
        <v>Cook Islands</v>
      </c>
      <c r="B242" s="1">
        <f t="shared" si="40"/>
        <v>41.04118868130667</v>
      </c>
      <c r="C242" s="1">
        <f t="shared" si="41"/>
        <v>3566.4990000000007</v>
      </c>
      <c r="D242" s="1">
        <f t="shared" si="42"/>
        <v>3566.5080000000007</v>
      </c>
      <c r="E242" s="1">
        <f t="shared" si="43"/>
        <v>41041180.00288366</v>
      </c>
      <c r="F242" s="1">
        <f t="shared" si="38"/>
        <v>117</v>
      </c>
      <c r="G242" s="3">
        <f t="shared" si="39"/>
        <v>3566.4990000000007</v>
      </c>
      <c r="H242" s="1">
        <f>INDEX(Data!F$21:F$220,Graph!M242)</f>
        <v>41.04118868130667</v>
      </c>
      <c r="I242" s="1">
        <f>INDEX(Data!G$21:G$220,Graph!M242)</f>
        <v>0.018</v>
      </c>
      <c r="J242">
        <f t="shared" si="44"/>
        <v>0.009</v>
      </c>
      <c r="K242" s="1">
        <f t="shared" si="45"/>
        <v>-1.2268725313201116</v>
      </c>
      <c r="L242">
        <v>5</v>
      </c>
      <c r="M242">
        <v>180</v>
      </c>
    </row>
    <row r="243" spans="1:13" ht="12.75">
      <c r="A243" s="1" t="str">
        <f>INDEX(Data!B$21:B$220,Graph!M243)</f>
        <v>Nauru</v>
      </c>
      <c r="B243" s="1">
        <f t="shared" si="40"/>
        <v>69.34523809523809</v>
      </c>
      <c r="C243" s="1">
        <f t="shared" si="41"/>
        <v>5368.658499999999</v>
      </c>
      <c r="D243" s="1">
        <f t="shared" si="42"/>
        <v>5368.664999999999</v>
      </c>
      <c r="E243" s="1">
        <f t="shared" si="43"/>
        <v>69345191.00208265</v>
      </c>
      <c r="F243" s="1">
        <f t="shared" si="38"/>
        <v>143</v>
      </c>
      <c r="G243" s="3">
        <f t="shared" si="39"/>
        <v>5368.658499999999</v>
      </c>
      <c r="H243" s="1">
        <f>INDEX(Data!F$21:F$220,Graph!M243)</f>
        <v>69.34523809523809</v>
      </c>
      <c r="I243" s="1">
        <f>INDEX(Data!G$21:G$220,Graph!M243)</f>
        <v>0.013</v>
      </c>
      <c r="J243">
        <f t="shared" si="44"/>
        <v>0.0065</v>
      </c>
      <c r="K243" s="1">
        <f t="shared" si="45"/>
        <v>-0.17119829985676915</v>
      </c>
      <c r="L243">
        <v>5</v>
      </c>
      <c r="M243">
        <v>191</v>
      </c>
    </row>
    <row r="244" spans="1:13" ht="12.75">
      <c r="A244" s="1" t="str">
        <f>INDEX(Data!B$21:B$220,Graph!M244)</f>
        <v>Tuvalu</v>
      </c>
      <c r="B244" s="1">
        <f t="shared" si="40"/>
        <v>81.26313777947641</v>
      </c>
      <c r="C244" s="1">
        <f t="shared" si="41"/>
        <v>5440.921999999998</v>
      </c>
      <c r="D244" s="1">
        <f t="shared" si="42"/>
        <v>5440.926999999998</v>
      </c>
      <c r="E244" s="1">
        <f t="shared" si="43"/>
        <v>81263199.00160204</v>
      </c>
      <c r="F244" s="1">
        <f t="shared" si="38"/>
        <v>153</v>
      </c>
      <c r="G244" s="3">
        <f t="shared" si="39"/>
        <v>5440.921999999998</v>
      </c>
      <c r="H244" s="1">
        <f>INDEX(Data!F$21:F$220,Graph!M244)</f>
        <v>81.26313777947641</v>
      </c>
      <c r="I244" s="1">
        <f>INDEX(Data!G$21:G$220,Graph!M244)</f>
        <v>0.01</v>
      </c>
      <c r="J244">
        <f t="shared" si="44"/>
        <v>0.005</v>
      </c>
      <c r="K244" s="1">
        <f t="shared" si="45"/>
        <v>-1.4115126751672733</v>
      </c>
      <c r="L244">
        <v>5</v>
      </c>
      <c r="M244">
        <v>199</v>
      </c>
    </row>
    <row r="245" spans="1:13" ht="12.75">
      <c r="A245" s="1" t="str">
        <f>INDEX(Data!B$21:B$220,Graph!M245)</f>
        <v>Niue</v>
      </c>
      <c r="B245" s="1">
        <f t="shared" si="40"/>
        <v>51.39664804469274</v>
      </c>
      <c r="C245" s="1">
        <f t="shared" si="41"/>
        <v>4893.929000000001</v>
      </c>
      <c r="D245" s="1">
        <f t="shared" si="42"/>
        <v>4893.930000000001</v>
      </c>
      <c r="E245" s="1">
        <f t="shared" si="43"/>
        <v>51396192.000320405</v>
      </c>
      <c r="F245" s="1">
        <f t="shared" si="38"/>
        <v>129</v>
      </c>
      <c r="G245" s="3">
        <f t="shared" si="39"/>
        <v>4893.929000000001</v>
      </c>
      <c r="H245" s="1">
        <f>INDEX(Data!F$21:F$220,Graph!M245)</f>
        <v>51.39664804469274</v>
      </c>
      <c r="I245" s="1">
        <f>INDEX(Data!G$21:G$220,Graph!M245)</f>
        <v>0.002</v>
      </c>
      <c r="J245">
        <f t="shared" si="44"/>
        <v>0.001</v>
      </c>
      <c r="K245" s="1">
        <f t="shared" si="45"/>
        <v>-0.5651252231438804</v>
      </c>
      <c r="L245">
        <v>5</v>
      </c>
      <c r="M245">
        <v>192</v>
      </c>
    </row>
    <row r="246" spans="1:13" ht="12.75">
      <c r="A246" s="1" t="str">
        <f>INDEX(Data!B$21:B$220,Graph!M246)</f>
        <v>Holy See</v>
      </c>
      <c r="B246" s="1">
        <f t="shared" si="40"/>
        <v>7.162862583875425</v>
      </c>
      <c r="C246" s="1">
        <f t="shared" si="41"/>
        <v>2564.806500000001</v>
      </c>
      <c r="D246" s="1">
        <f t="shared" si="42"/>
        <v>2564.807000000001</v>
      </c>
      <c r="E246" s="1">
        <f t="shared" si="43"/>
        <v>7162183.000160203</v>
      </c>
      <c r="F246" s="1">
        <f t="shared" si="38"/>
        <v>79</v>
      </c>
      <c r="G246" s="3">
        <f t="shared" si="39"/>
        <v>2564.806500000001</v>
      </c>
      <c r="H246" s="1">
        <f>INDEX(Data!F$21:F$220,Graph!M246)</f>
        <v>7.162862583875425</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2009-09-08T13:51:35Z</dcterms:modified>
  <cp:category/>
  <cp:version/>
  <cp:contentType/>
  <cp:contentStatus/>
</cp:coreProperties>
</file>