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Missing data estimated from regional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<sst xmlns="http://schemas.openxmlformats.org/spreadsheetml/2006/main" count="2593" uniqueCount="793">
  <si>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</si>
  <si>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</si>
  <si>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</si>
  <si>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</si>
  <si>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</si>
  <si>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</si>
  <si>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</si>
  <si>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</si>
  <si>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</si>
  <si>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</si>
  <si>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</si>
  <si>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</si>
  <si>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</si>
  <si>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</si>
  <si>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</si>
  <si>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</si>
  <si>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</si>
  <si>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</si>
  <si>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</si>
  <si>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</si>
  <si>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</si>
  <si>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</si>
  <si>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</si>
  <si>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</si>
  <si>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</si>
  <si>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</si>
  <si>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</si>
  <si>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</si>
  <si>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</si>
  <si>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</si>
  <si>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</si>
  <si>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</si>
  <si>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</si>
  <si>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</si>
  <si>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</si>
  <si>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</si>
  <si>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</si>
  <si>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</si>
  <si>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</si>
  <si>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</si>
  <si>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</si>
  <si>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</si>
  <si>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</si>
  <si>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</si>
  <si>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</si>
  <si>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</si>
  <si>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</si>
  <si>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</si>
  <si>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</si>
  <si>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</si>
  <si>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</si>
  <si>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</si>
  <si>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</si>
  <si>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</si>
  <si>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</si>
  <si>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</si>
  <si>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</si>
  <si>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</si>
  <si>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</si>
  <si>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</si>
  <si>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</si>
  <si>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</si>
  <si>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</si>
  <si>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</si>
  <si>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</si>
  <si>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</si>
  <si>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</si>
  <si>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</si>
  <si>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</si>
  <si>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</si>
  <si>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</si>
  <si>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</si>
  <si>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</si>
  <si>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</si>
  <si>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</si>
  <si>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</si>
  <si>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</si>
  <si>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</si>
  <si>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</si>
  <si>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</si>
  <si>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</si>
  <si>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</si>
  <si>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</si>
  <si>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</si>
  <si>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</si>
  <si>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</si>
  <si>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</si>
  <si>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</si>
  <si>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</si>
  <si>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</si>
  <si>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</si>
  <si>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</si>
  <si>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</si>
  <si>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</si>
  <si>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</si>
  <si>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</si>
  <si>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</si>
  <si>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</si>
  <si>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</si>
  <si>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</si>
  <si>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</si>
  <si>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</si>
  <si>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</si>
  <si>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</si>
  <si>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</si>
  <si>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</si>
  <si>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</si>
  <si>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</si>
  <si>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</si>
  <si>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</si>
  <si>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</si>
  <si>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</si>
  <si>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</si>
  <si>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</si>
  <si>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</si>
  <si>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</si>
  <si>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</si>
  <si>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</si>
  <si>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</si>
  <si>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</si>
  <si>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</si>
  <si>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</si>
  <si>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</si>
  <si>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</si>
  <si>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</si>
  <si>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</si>
  <si>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</si>
  <si>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</si>
  <si>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</si>
  <si>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</si>
  <si>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</si>
  <si>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</si>
  <si>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</si>
  <si>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</si>
  <si>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</si>
  <si>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</si>
  <si>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</si>
  <si>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</si>
  <si>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</si>
  <si>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</si>
  <si>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</si>
  <si>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</si>
  <si>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</si>
  <si>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</si>
  <si>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</si>
  <si>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</si>
  <si>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</si>
  <si>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</si>
  <si>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</si>
  <si>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</si>
  <si>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</si>
  <si>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</si>
  <si>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</si>
  <si>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</si>
  <si>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</si>
  <si>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</si>
  <si>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</si>
  <si>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</si>
  <si>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</si>
  <si>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</si>
  <si>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</si>
  <si>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</si>
  <si>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</si>
  <si>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</si>
  <si>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</si>
  <si>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</si>
  <si>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</si>
  <si>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</si>
  <si>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</si>
  <si>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</si>
  <si>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</si>
  <si>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</si>
  <si>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</si>
  <si>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</si>
  <si>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</si>
  <si>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</si>
  <si>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</si>
  <si>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</si>
  <si>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</si>
  <si>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</si>
  <si>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</si>
  <si>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</si>
  <si>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</si>
  <si>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</si>
  <si>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</si>
  <si>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</si>
  <si>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</si>
  <si>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</si>
  <si>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</si>
  <si>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</si>
  <si>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</si>
  <si>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</si>
  <si>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</si>
  <si>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</si>
  <si>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</si>
  <si>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</si>
  <si>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</si>
  <si>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</si>
  <si>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</si>
  <si>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</si>
  <si>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</si>
  <si>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</si>
  <si>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</si>
  <si>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</si>
  <si>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</si>
  <si>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</si>
  <si>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</si>
  <si>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</si>
  <si>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</si>
  <si>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</si>
  <si>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</si>
  <si>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</si>
  <si>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</si>
  <si>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</si>
  <si>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</si>
  <si>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</si>
  <si>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</si>
  <si>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</si>
  <si>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</si>
  <si>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</si>
  <si>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</si>
  <si>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</si>
  <si>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</si>
  <si>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</si>
  <si>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</si>
  <si>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</si>
  <si>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</si>
  <si>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</si>
  <si>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</si>
  <si>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</si>
  <si>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</si>
  <si>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</si>
  <si>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</si>
  <si>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</si>
  <si>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</si>
  <si>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</si>
  <si>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</si>
  <si>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</si>
  <si>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</si>
  <si>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</si>
  <si>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</si>
  <si>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</si>
  <si>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</si>
  <si>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</si>
  <si>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</si>
  <si>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</si>
  <si>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</si>
  <si>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</si>
  <si>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</si>
  <si>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</si>
  <si>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</si>
  <si>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</si>
  <si>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</si>
  <si>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</si>
  <si>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</si>
  <si>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</si>
  <si>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</si>
  <si>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</si>
  <si>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</si>
  <si>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</si>
  <si>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</si>
  <si>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</si>
  <si>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</si>
  <si>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</si>
  <si>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</si>
  <si>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</si>
  <si>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</si>
  <si>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</si>
  <si>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</si>
  <si>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</si>
  <si>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</si>
  <si>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</si>
  <si>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</si>
  <si>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</si>
  <si>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</si>
  <si>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</si>
  <si>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</si>
  <si>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</si>
  <si>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</si>
  <si>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</si>
  <si>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</si>
  <si>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</si>
  <si>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</si>
  <si>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</si>
  <si>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</si>
  <si>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</si>
  <si>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</si>
  <si>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</si>
  <si>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</si>
  <si>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</si>
  <si>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</si>
  <si>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</si>
  <si>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</si>
  <si>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</si>
  <si>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</si>
  <si>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</si>
  <si>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</si>
  <si>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</si>
  <si>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</si>
  <si>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</si>
  <si>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</si>
  <si>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</si>
  <si>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</si>
  <si>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</si>
  <si>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</si>
  <si>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</si>
  <si>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</si>
  <si>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</si>
  <si>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</si>
  <si>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</si>
  <si>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</si>
  <si>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</si>
  <si>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</si>
  <si>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</si>
  <si>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</si>
  <si>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</si>
  <si>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</si>
  <si>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</si>
  <si>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</si>
  <si>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</si>
  <si>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</si>
  <si>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</si>
  <si>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</si>
  <si>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</si>
  <si>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</si>
  <si>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</si>
  <si>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</si>
  <si>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</si>
  <si>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</si>
  <si>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</si>
  <si>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</si>
  <si>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</si>
  <si>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</si>
  <si>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</si>
  <si>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</si>
  <si>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</si>
  <si>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</si>
  <si>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</si>
  <si>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</si>
  <si>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</si>
  <si>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</si>
  <si>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</si>
  <si>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</si>
  <si>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</si>
  <si>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</si>
  <si>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</si>
  <si>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</si>
  <si>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</si>
  <si>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</si>
  <si>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</si>
  <si>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</si>
  <si>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</si>
  <si>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</si>
  <si>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</si>
  <si>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</si>
  <si>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</si>
  <si>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</si>
  <si>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</si>
  <si>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</si>
  <si>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</si>
  <si>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</si>
  <si>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</si>
  <si>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</si>
  <si>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</si>
  <si>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</si>
  <si>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</si>
  <si>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</si>
  <si>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</si>
  <si>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</si>
  <si>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</si>
  <si>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</si>
  <si>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</si>
  <si>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</si>
  <si>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</si>
  <si>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</si>
  <si>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</si>
  <si>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</si>
  <si>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</si>
  <si>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</si>
  <si>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</si>
  <si>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</si>
  <si>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</si>
  <si>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</si>
  <si>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</si>
  <si>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</si>
  <si>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</si>
  <si>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</si>
  <si>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</si>
  <si>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</si>
  <si>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</si>
  <si>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</si>
  <si>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</si>
  <si>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</si>
  <si>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</si>
  <si>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</si>
  <si>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</si>
  <si>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</si>
  <si>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</si>
  <si>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</si>
  <si>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</si>
  <si>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</si>
  <si>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</si>
  <si>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</si>
  <si>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</si>
  <si>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</si>
  <si>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</si>
  <si>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</si>
  <si>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</si>
  <si>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</si>
  <si>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</si>
  <si>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</si>
  <si>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</si>
  <si>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</si>
  <si>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</si>
  <si>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</si>
  <si>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</si>
  <si>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</si>
  <si>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</si>
  <si>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</si>
  <si>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</si>
  <si>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</si>
  <si>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</si>
  <si>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</si>
  <si>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</si>
  <si>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</si>
  <si>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</si>
  <si>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</si>
  <si>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</si>
  <si>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</si>
  <si>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</si>
  <si>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</si>
  <si>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</si>
  <si>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</si>
  <si>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</si>
  <si>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</si>
  <si>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</si>
  <si>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</si>
  <si>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</si>
  <si>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</si>
  <si>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</si>
  <si>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</si>
  <si>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</si>
  <si>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</si>
  <si>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</si>
  <si>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</si>
  <si>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</si>
  <si>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</si>
  <si>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</si>
  <si>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</si>
  <si>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</si>
  <si>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</si>
  <si>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</si>
  <si>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</si>
  <si>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</si>
  <si>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</si>
  <si>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</si>
  <si>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</si>
  <si>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</si>
  <si>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</si>
  <si>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</si>
  <si>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</si>
  <si>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</si>
  <si>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</si>
  <si>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</si>
  <si>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</si>
  <si>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</si>
  <si>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</si>
  <si>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</si>
  <si>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</si>
  <si>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</si>
  <si>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</si>
  <si>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</si>
  <si>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</si>
  <si>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</si>
  <si>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</si>
  <si>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</si>
  <si>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</si>
  <si>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</si>
  <si>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</si>
  <si>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</si>
  <si>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</si>
  <si>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</si>
  <si>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</si>
  <si>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</si>
  <si>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</si>
  <si>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</si>
  <si>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</si>
  <si>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</si>
  <si>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</si>
  <si>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</si>
  <si>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</si>
  <si>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</si>
  <si>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</si>
  <si>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</si>
  <si>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</si>
  <si>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</si>
  <si>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</si>
  <si>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</si>
  <si>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</si>
  <si>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</si>
  <si>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</si>
  <si>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</si>
  <si>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</si>
  <si>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</si>
  <si>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</si>
  <si>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</si>
  <si>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</si>
  <si>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</si>
  <si>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</si>
  <si>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</si>
  <si>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</si>
  <si>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</si>
  <si>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</si>
  <si>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</si>
  <si>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</si>
  <si>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</si>
  <si>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</si>
  <si>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</si>
  <si>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</si>
  <si>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</si>
  <si>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</si>
  <si>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</si>
  <si>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</si>
  <si>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</si>
  <si>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</si>
  <si>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</si>
  <si>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</si>
  <si>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</si>
  <si>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</si>
  <si>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</si>
  <si>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</si>
  <si>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</si>
  <si>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</si>
  <si>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</si>
  <si>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</si>
  <si>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</si>
  <si>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</si>
  <si>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</si>
  <si>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</si>
  <si>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</si>
  <si>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</si>
  <si>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</si>
  <si>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</si>
  <si>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</si>
  <si>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</si>
  <si>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</si>
  <si>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</si>
  <si>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</si>
  <si>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</si>
  <si>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</si>
  <si>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</si>
  <si>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</si>
  <si>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</si>
  <si>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</si>
  <si>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</si>
  <si>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</si>
  <si>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</si>
  <si>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</si>
  <si>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</si>
  <si>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</si>
  <si>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</si>
  <si>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</si>
  <si>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</si>
  <si>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</si>
  <si>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</si>
  <si>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</si>
  <si>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</si>
  <si>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</si>
  <si>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</si>
  <si>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</si>
  <si>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</si>
  <si>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</si>
  <si>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</si>
  <si>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</si>
  <si>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</si>
  <si>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</si>
  <si>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</si>
  <si>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</si>
  <si>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</si>
  <si>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</si>
  <si>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</si>
  <si>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</si>
  <si>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</si>
  <si>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</si>
  <si>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</si>
  <si>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</si>
  <si>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</si>
  <si>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</si>
  <si>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</si>
  <si>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</si>
  <si>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</si>
  <si>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</si>
  <si>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</si>
  <si>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</si>
  <si>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</si>
  <si>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</si>
  <si>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</si>
  <si>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</si>
  <si>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</si>
  <si>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</si>
  <si>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</si>
  <si>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</si>
  <si>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</si>
  <si>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</si>
  <si>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</si>
  <si>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</si>
  <si>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</si>
  <si>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</si>
  <si>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</si>
  <si>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</si>
  <si>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</si>
  <si>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</si>
  <si>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</si>
  <si>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</si>
  <si>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</si>
  <si>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</si>
  <si>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</si>
  <si>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</si>
  <si>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</si>
  <si>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</si>
  <si>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</si>
  <si>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</si>
  <si>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</si>
  <si>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</si>
  <si>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</si>
  <si>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</si>
  <si>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</si>
  <si>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</si>
  <si>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</si>
  <si>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</si>
  <si>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</si>
  <si>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</si>
  <si>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</si>
  <si>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</si>
  <si>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</si>
  <si>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</si>
  <si>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</si>
  <si>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</si>
  <si>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</si>
  <si>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</si>
  <si>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</si>
  <si>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</si>
  <si>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</si>
  <si>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</si>
  <si>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</si>
  <si>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</si>
  <si>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</si>
  <si>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</si>
  <si>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</si>
  <si>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</si>
  <si>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</si>
  <si>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</si>
  <si>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</si>
  <si>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</si>
  <si>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</si>
  <si>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</si>
  <si>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</si>
  <si>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</si>
  <si>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</si>
  <si>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</si>
  <si>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</si>
  <si>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</si>
  <si>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</si>
  <si>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</si>
  <si>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</si>
  <si>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</si>
  <si>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</si>
  <si>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</si>
  <si>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</si>
  <si>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</si>
  <si>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</si>
  <si>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</si>
  <si>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</si>
  <si>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</si>
  <si>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</si>
  <si>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</si>
  <si>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</si>
  <si>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</si>
  <si>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</si>
  <si>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</si>
  <si>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</si>
  <si>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</si>
  <si>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</si>
  <si>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</si>
  <si>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</si>
  <si>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</si>
  <si>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</si>
  <si>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</si>
  <si>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</si>
  <si>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</si>
  <si>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</si>
  <si>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</si>
  <si>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</si>
  <si>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</si>
  <si>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</si>
  <si>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</si>
  <si>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</si>
  <si>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</si>
  <si>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</si>
  <si>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</si>
  <si>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</si>
  <si>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</si>
  <si>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</si>
  <si>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</si>
  <si>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</si>
  <si>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</si>
  <si>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</si>
  <si>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</si>
  <si>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</si>
  <si>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</si>
  <si>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</si>
  <si>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</si>
  <si>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</si>
  <si>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</si>
  <si>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</si>
  <si>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</si>
  <si>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</si>
  <si>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</si>
  <si>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</si>
  <si>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</si>
  <si>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</si>
  <si>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</si>
  <si>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</si>
  <si>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</si>
  <si>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</si>
  <si>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</si>
  <si>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</si>
  <si>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</si>
  <si>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</si>
  <si>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</si>
  <si>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</si>
  <si>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</si>
  <si>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</si>
  <si>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</si>
  <si>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</si>
  <si>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</si>
  <si>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</si>
  <si>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</si>
  <si>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</si>
  <si>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</si>
  <si>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</si>
  <si>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</si>
  <si>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</si>
  <si>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</si>
  <si>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</si>
  <si>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</si>
  <si>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</si>
  <si>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</si>
  <si>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</si>
  <si>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</si>
  <si>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</si>
  <si>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</si>
  <si>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</si>
  <si>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</si>
  <si>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</si>
  <si>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</si>
  <si>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</si>
  <si>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</si>
  <si>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</si>
  <si>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</si>
  <si>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</si>
  <si>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</si>
  <si>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</si>
  <si>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</si>
  <si>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</si>
  <si>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</si>
  <si>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</si>
  <si>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</si>
  <si>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</si>
  <si>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</si>
  <si>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</si>
  <si>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</si>
  <si>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</si>
  <si>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</si>
  <si>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</si>
  <si>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</si>
  <si>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</si>
  <si>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</si>
  <si>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</si>
  <si>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</si>
  <si>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</si>
  <si>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</si>
  <si>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</si>
  <si>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</si>
  <si>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</si>
  <si>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</si>
  <si>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</si>
  <si>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</si>
  <si>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</si>
  <si>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</si>
  <si>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Breast cancer</t>
  </si>
  <si>
    <t>per million estimated killed in 2002 deaths associated with Breast cancer</t>
  </si>
  <si>
    <t>Breast cancer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</si>
</sst>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174"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-0.021833101355348106</c:v>
                </c:pt>
                <c:pt idx="1">
                  <c:v>-1.4511102190772505</c:v>
                </c:pt>
                <c:pt idx="2">
                  <c:v>-1.9419650236134203</c:v>
                </c:pt>
                <c:pt idx="3">
                  <c:v>-2.3287607962595303</c:v>
                </c:pt>
                <c:pt idx="4">
                  <c:v>-0.813254139195692</c:v>
                </c:pt>
                <c:pt idx="5">
                  <c:v>-0.3883748630724284</c:v>
                </c:pt>
                <c:pt idx="6">
                  <c:v>-3.359121741038848</c:v>
                </c:pt>
                <c:pt idx="7">
                  <c:v>-0.6181820684801522</c:v>
                </c:pt>
                <c:pt idx="8">
                  <c:v>-1.1223867285613665</c:v>
                </c:pt>
                <c:pt idx="9">
                  <c:v>-0.6679493695351795</c:v>
                </c:pt>
                <c:pt idx="10">
                  <c:v>-0.45296876711955036</c:v>
                </c:pt>
                <c:pt idx="11">
                  <c:v>-1.6595645611506313</c:v>
                </c:pt>
                <c:pt idx="12">
                  <c:v>-0.248513979674712</c:v>
                </c:pt>
                <c:pt idx="13">
                  <c:v>-0.568706013280952</c:v>
                </c:pt>
                <c:pt idx="14">
                  <c:v>-0.431629084787744</c:v>
                </c:pt>
                <c:pt idx="15">
                  <c:v>-0.817617841581189</c:v>
                </c:pt>
                <c:pt idx="16">
                  <c:v>-0.7308826822571248</c:v>
                </c:pt>
                <c:pt idx="17">
                  <c:v>-0.008657447197286672</c:v>
                </c:pt>
                <c:pt idx="18">
                  <c:v>-0.505312902336442</c:v>
                </c:pt>
                <c:pt idx="19">
                  <c:v>-5.397511268691943</c:v>
                </c:pt>
                <c:pt idx="20">
                  <c:v>-25.77471360377038</c:v>
                </c:pt>
                <c:pt idx="21">
                  <c:v>-0.7281823558301426</c:v>
                </c:pt>
                <c:pt idx="22">
                  <c:v>-0.028501999742132966</c:v>
                </c:pt>
                <c:pt idx="23">
                  <c:v>-0.7750021764228308</c:v>
                </c:pt>
                <c:pt idx="24">
                  <c:v>-0.7989127399539484</c:v>
                </c:pt>
                <c:pt idx="25">
                  <c:v>-0.2296553692996426</c:v>
                </c:pt>
                <c:pt idx="26">
                  <c:v>-0.4811982748204997</c:v>
                </c:pt>
                <c:pt idx="27">
                  <c:v>-0.06222662715235572</c:v>
                </c:pt>
                <c:pt idx="28">
                  <c:v>-1.0452827779065785</c:v>
                </c:pt>
                <c:pt idx="29">
                  <c:v>-0.6297879329586635</c:v>
                </c:pt>
                <c:pt idx="30">
                  <c:v>-1.5534519909093092</c:v>
                </c:pt>
                <c:pt idx="31">
                  <c:v>-0.6419778782565579</c:v>
                </c:pt>
                <c:pt idx="32">
                  <c:v>-2.333914776648797</c:v>
                </c:pt>
                <c:pt idx="33">
                  <c:v>-0.29380286116543175</c:v>
                </c:pt>
                <c:pt idx="34">
                  <c:v>-0.007974123383334586</c:v>
                </c:pt>
                <c:pt idx="35">
                  <c:v>-1.2056534288390992</c:v>
                </c:pt>
                <c:pt idx="36">
                  <c:v>-0.4949012249790954</c:v>
                </c:pt>
                <c:pt idx="37">
                  <c:v>-0.35723790352830065</c:v>
                </c:pt>
                <c:pt idx="38">
                  <c:v>-0.39520760914889763</c:v>
                </c:pt>
                <c:pt idx="39">
                  <c:v>-0.713361587485501</c:v>
                </c:pt>
                <c:pt idx="40">
                  <c:v>-0.07870586407185343</c:v>
                </c:pt>
                <c:pt idx="41">
                  <c:v>-0.044671752802329934</c:v>
                </c:pt>
                <c:pt idx="42">
                  <c:v>-0.8263123223057605</c:v>
                </c:pt>
                <c:pt idx="43">
                  <c:v>-0.3999103793204881</c:v>
                </c:pt>
                <c:pt idx="44">
                  <c:v>-0.31556868834731944</c:v>
                </c:pt>
                <c:pt idx="45">
                  <c:v>-0.5965623738878065</c:v>
                </c:pt>
                <c:pt idx="46">
                  <c:v>-0.06078332089754923</c:v>
                </c:pt>
                <c:pt idx="47">
                  <c:v>-1.4294994414903215</c:v>
                </c:pt>
                <c:pt idx="48">
                  <c:v>-0.05690396932818231</c:v>
                </c:pt>
                <c:pt idx="49">
                  <c:v>-0.18917706332605633</c:v>
                </c:pt>
                <c:pt idx="50">
                  <c:v>-5.992138348879905</c:v>
                </c:pt>
                <c:pt idx="51">
                  <c:v>-0.2998607455794513</c:v>
                </c:pt>
                <c:pt idx="52">
                  <c:v>-0.06265334921178578</c:v>
                </c:pt>
                <c:pt idx="53">
                  <c:v>-0.18490948301977994</c:v>
                </c:pt>
                <c:pt idx="54">
                  <c:v>-1.431696430834272</c:v>
                </c:pt>
                <c:pt idx="55">
                  <c:v>-1.1381968261881212</c:v>
                </c:pt>
                <c:pt idx="56">
                  <c:v>-0.2043795553757306</c:v>
                </c:pt>
                <c:pt idx="57">
                  <c:v>-4.934902204641759</c:v>
                </c:pt>
                <c:pt idx="58">
                  <c:v>-0.1613144768290269</c:v>
                </c:pt>
                <c:pt idx="59">
                  <c:v>-0.48813415577713215</c:v>
                </c:pt>
                <c:pt idx="60">
                  <c:v>-7.5727522830373175</c:v>
                </c:pt>
                <c:pt idx="61">
                  <c:v>-0.3008338322583697</c:v>
                </c:pt>
                <c:pt idx="62">
                  <c:v>-0.7508313171683909</c:v>
                </c:pt>
                <c:pt idx="63">
                  <c:v>-0.005710247231597521</c:v>
                </c:pt>
                <c:pt idx="64">
                  <c:v>-0.30801698014503387</c:v>
                </c:pt>
                <c:pt idx="65">
                  <c:v>-0.603255790997764</c:v>
                </c:pt>
                <c:pt idx="66">
                  <c:v>-0.3621974325593058</c:v>
                </c:pt>
                <c:pt idx="67">
                  <c:v>-5.9015297528657875</c:v>
                </c:pt>
                <c:pt idx="68">
                  <c:v>-0.024017666610554045</c:v>
                </c:pt>
                <c:pt idx="69">
                  <c:v>-0.04322371105122613</c:v>
                </c:pt>
                <c:pt idx="70">
                  <c:v>-4.624119386265463</c:v>
                </c:pt>
                <c:pt idx="71">
                  <c:v>-2.4035257451240284</c:v>
                </c:pt>
                <c:pt idx="72">
                  <c:v>-2.2849176946815</c:v>
                </c:pt>
                <c:pt idx="73">
                  <c:v>-2.0654896051646574</c:v>
                </c:pt>
                <c:pt idx="74">
                  <c:v>-2.624101608503679</c:v>
                </c:pt>
                <c:pt idx="75">
                  <c:v>-1.1694830157310037</c:v>
                </c:pt>
                <c:pt idx="76">
                  <c:v>-0.6637486605770277</c:v>
                </c:pt>
                <c:pt idx="77">
                  <c:v>-0.29959739961248033</c:v>
                </c:pt>
                <c:pt idx="78">
                  <c:v>-0.34020518720583937</c:v>
                </c:pt>
                <c:pt idx="79">
                  <c:v>-0.8716469333631451</c:v>
                </c:pt>
                <c:pt idx="80">
                  <c:v>-1.15127173037029</c:v>
                </c:pt>
                <c:pt idx="81">
                  <c:v>-0.3931876754129746</c:v>
                </c:pt>
                <c:pt idx="82">
                  <c:v>-1.302003491061555</c:v>
                </c:pt>
                <c:pt idx="83">
                  <c:v>-0.7363988292890156</c:v>
                </c:pt>
                <c:pt idx="84">
                  <c:v>-0.24931659354638924</c:v>
                </c:pt>
                <c:pt idx="85">
                  <c:v>-0.15921923781962022</c:v>
                </c:pt>
                <c:pt idx="86">
                  <c:v>-1.1094931513095787</c:v>
                </c:pt>
                <c:pt idx="87">
                  <c:v>-0.742084265252732</c:v>
                </c:pt>
                <c:pt idx="88">
                  <c:v>-1.8719506534786348</c:v>
                </c:pt>
                <c:pt idx="89">
                  <c:v>-5.057501582528454</c:v>
                </c:pt>
                <c:pt idx="90">
                  <c:v>-0.9002543841609167</c:v>
                </c:pt>
                <c:pt idx="91">
                  <c:v>-0.19157180828094056</c:v>
                </c:pt>
                <c:pt idx="92">
                  <c:v>-1.981422522308094</c:v>
                </c:pt>
                <c:pt idx="93">
                  <c:v>0</c:v>
                </c:pt>
                <c:pt idx="94">
                  <c:v>-1.0468233121531512</c:v>
                </c:pt>
                <c:pt idx="95">
                  <c:v>-1.7039306074035778</c:v>
                </c:pt>
                <c:pt idx="96">
                  <c:v>-0.28759116299265486</c:v>
                </c:pt>
                <c:pt idx="97">
                  <c:v>-0.14139356517038948</c:v>
                </c:pt>
                <c:pt idx="98">
                  <c:v>-0.9774343061129116</c:v>
                </c:pt>
                <c:pt idx="99">
                  <c:v>-0.7760143169452682</c:v>
                </c:pt>
                <c:pt idx="100">
                  <c:v>-0.46412327028933476</c:v>
                </c:pt>
                <c:pt idx="101">
                  <c:v>-0.47738635352413183</c:v>
                </c:pt>
                <c:pt idx="102">
                  <c:v>-0.26803748566254626</c:v>
                </c:pt>
                <c:pt idx="103">
                  <c:v>0</c:v>
                </c:pt>
                <c:pt idx="104">
                  <c:v>-0.046823030563537316</c:v>
                </c:pt>
                <c:pt idx="105">
                  <c:v>-0.4390662693881211</c:v>
                </c:pt>
                <c:pt idx="106">
                  <c:v>-1.9271759283470544</c:v>
                </c:pt>
                <c:pt idx="107">
                  <c:v>-0.26326124281256824</c:v>
                </c:pt>
                <c:pt idx="108">
                  <c:v>-2.6214728594917176</c:v>
                </c:pt>
                <c:pt idx="109">
                  <c:v>-0.84139363034231</c:v>
                </c:pt>
                <c:pt idx="110">
                  <c:v>-0.03652583659898312</c:v>
                </c:pt>
                <c:pt idx="111">
                  <c:v>-2.209345731628531</c:v>
                </c:pt>
                <c:pt idx="112">
                  <c:v>-1.2151107291828964</c:v>
                </c:pt>
                <c:pt idx="113">
                  <c:v>-0.06803176137211153</c:v>
                </c:pt>
                <c:pt idx="114">
                  <c:v>-0.45610596268920744</c:v>
                </c:pt>
                <c:pt idx="115">
                  <c:v>-6.324930918631281</c:v>
                </c:pt>
                <c:pt idx="116">
                  <c:v>-2.0753494627412294</c:v>
                </c:pt>
                <c:pt idx="117">
                  <c:v>-0.8270480309434021</c:v>
                </c:pt>
                <c:pt idx="118">
                  <c:v>-3.5694759367010676</c:v>
                </c:pt>
                <c:pt idx="119">
                  <c:v>-0.04444581052248253</c:v>
                </c:pt>
                <c:pt idx="120">
                  <c:v>-0.9197499806862943</c:v>
                </c:pt>
                <c:pt idx="121">
                  <c:v>-7.993683359475739</c:v>
                </c:pt>
                <c:pt idx="122">
                  <c:v>-0.3708333963410553</c:v>
                </c:pt>
                <c:pt idx="123">
                  <c:v>-0.5930781584467724</c:v>
                </c:pt>
                <c:pt idx="124">
                  <c:v>-1.223372075030312</c:v>
                </c:pt>
                <c:pt idx="125">
                  <c:v>-0.0850217169447447</c:v>
                </c:pt>
                <c:pt idx="126">
                  <c:v>-1.314712565227822</c:v>
                </c:pt>
                <c:pt idx="127">
                  <c:v>-2.3345893444012518</c:v>
                </c:pt>
                <c:pt idx="128">
                  <c:v>-0.694268977689461</c:v>
                </c:pt>
                <c:pt idx="129">
                  <c:v>-5.998421080958138</c:v>
                </c:pt>
                <c:pt idx="130">
                  <c:v>-0.26954187177972955</c:v>
                </c:pt>
                <c:pt idx="131">
                  <c:v>-1.4613615655795655</c:v>
                </c:pt>
                <c:pt idx="132">
                  <c:v>-0.6145479549987272</c:v>
                </c:pt>
                <c:pt idx="133">
                  <c:v>-0.943508884142723</c:v>
                </c:pt>
                <c:pt idx="134">
                  <c:v>-0.510366733991372</c:v>
                </c:pt>
                <c:pt idx="135">
                  <c:v>-1.790077576565281</c:v>
                </c:pt>
                <c:pt idx="136">
                  <c:v>-1.6149429024743505</c:v>
                </c:pt>
                <c:pt idx="137">
                  <c:v>-3.3079031888942723</c:v>
                </c:pt>
                <c:pt idx="138">
                  <c:v>-0.6383268887301767</c:v>
                </c:pt>
                <c:pt idx="139">
                  <c:v>-0.21259932456734276</c:v>
                </c:pt>
                <c:pt idx="140">
                  <c:v>-0.8175551247975079</c:v>
                </c:pt>
                <c:pt idx="141">
                  <c:v>-0.9821655250358887</c:v>
                </c:pt>
                <c:pt idx="142">
                  <c:v>-0.1814815744696574</c:v>
                </c:pt>
                <c:pt idx="143">
                  <c:v>-3.998720799937445</c:v>
                </c:pt>
                <c:pt idx="144">
                  <c:v>-5.627117390985688</c:v>
                </c:pt>
                <c:pt idx="145">
                  <c:v>-0.19503739752435223</c:v>
                </c:pt>
                <c:pt idx="146">
                  <c:v>-0.7911706497653626</c:v>
                </c:pt>
                <c:pt idx="147">
                  <c:v>-1.486264159492972</c:v>
                </c:pt>
                <c:pt idx="148">
                  <c:v>-1.6530743171983175</c:v>
                </c:pt>
                <c:pt idx="149">
                  <c:v>-1.5174618227440817</c:v>
                </c:pt>
                <c:pt idx="150">
                  <c:v>-0.18538220352036205</c:v>
                </c:pt>
                <c:pt idx="151">
                  <c:v>-6.748890569048683</c:v>
                </c:pt>
                <c:pt idx="152">
                  <c:v>-0.6343886382418873</c:v>
                </c:pt>
                <c:pt idx="153">
                  <c:v>-0.5159709953283738</c:v>
                </c:pt>
                <c:pt idx="154">
                  <c:v>-0.21940713852376348</c:v>
                </c:pt>
                <c:pt idx="155">
                  <c:v>-0.1994560098833702</c:v>
                </c:pt>
                <c:pt idx="156">
                  <c:v>-0.3235474534535925</c:v>
                </c:pt>
                <c:pt idx="157">
                  <c:v>-0.19967555009952775</c:v>
                </c:pt>
                <c:pt idx="158">
                  <c:v>-0.15912366278584855</c:v>
                </c:pt>
                <c:pt idx="159">
                  <c:v>-0.3046628510217957</c:v>
                </c:pt>
                <c:pt idx="160">
                  <c:v>-0.0014711691048177045</c:v>
                </c:pt>
                <c:pt idx="161">
                  <c:v>-0.5816300963619909</c:v>
                </c:pt>
                <c:pt idx="162">
                  <c:v>-0.10956042913987574</c:v>
                </c:pt>
                <c:pt idx="163">
                  <c:v>-0.1368105516839151</c:v>
                </c:pt>
                <c:pt idx="164">
                  <c:v>-1.074849970240443</c:v>
                </c:pt>
                <c:pt idx="165">
                  <c:v>-6.476412707081607</c:v>
                </c:pt>
                <c:pt idx="166">
                  <c:v>-12.270749019828202</c:v>
                </c:pt>
                <c:pt idx="167">
                  <c:v>-1.15850209033826</c:v>
                </c:pt>
                <c:pt idx="168">
                  <c:v>-2.564112327678771</c:v>
                </c:pt>
                <c:pt idx="169">
                  <c:v>-1.6989607962433126</c:v>
                </c:pt>
                <c:pt idx="170">
                  <c:v>-0.84804523592463</c:v>
                </c:pt>
                <c:pt idx="171">
                  <c:v>-0.13564490566086107</c:v>
                </c:pt>
                <c:pt idx="172">
                  <c:v>-1.8305329264784973</c:v>
                </c:pt>
                <c:pt idx="173">
                  <c:v>-0.1918158944333328</c:v>
                </c:pt>
                <c:pt idx="174">
                  <c:v>-0.5259550989511297</c:v>
                </c:pt>
                <c:pt idx="175">
                  <c:v>-0.27861216814155654</c:v>
                </c:pt>
                <c:pt idx="176">
                  <c:v>-1.2422900026931956</c:v>
                </c:pt>
                <c:pt idx="177">
                  <c:v>-0.3669358396399218</c:v>
                </c:pt>
                <c:pt idx="178">
                  <c:v>-1.2973950408395964</c:v>
                </c:pt>
                <c:pt idx="179">
                  <c:v>-1.1940490030294768</c:v>
                </c:pt>
                <c:pt idx="180">
                  <c:v>-2.43684349829725</c:v>
                </c:pt>
                <c:pt idx="181">
                  <c:v>-0.9889457134408417</c:v>
                </c:pt>
                <c:pt idx="182">
                  <c:v>-0.10650421892923134</c:v>
                </c:pt>
                <c:pt idx="183">
                  <c:v>-1.6195651405110851</c:v>
                </c:pt>
                <c:pt idx="184">
                  <c:v>-1.1991329971949085</c:v>
                </c:pt>
                <c:pt idx="185">
                  <c:v>-0.12925654188751423</c:v>
                </c:pt>
                <c:pt idx="186">
                  <c:v>-0.5816289786837388</c:v>
                </c:pt>
                <c:pt idx="187">
                  <c:v>-0.49183199522445875</c:v>
                </c:pt>
                <c:pt idx="188">
                  <c:v>-0.17952012930503258</c:v>
                </c:pt>
                <c:pt idx="189">
                  <c:v>-4.307327182218501</c:v>
                </c:pt>
                <c:pt idx="190">
                  <c:v>-1.216833204245404</c:v>
                </c:pt>
                <c:pt idx="191">
                  <c:v>-3.007998625730721</c:v>
                </c:pt>
                <c:pt idx="192">
                  <c:v>-0.7814545494296397</c:v>
                </c:pt>
                <c:pt idx="193">
                  <c:v>-1.1693120676777369</c:v>
                </c:pt>
                <c:pt idx="194">
                  <c:v>-1.8879331090635816</c:v>
                </c:pt>
                <c:pt idx="195">
                  <c:v>-0.17850452866748157</c:v>
                </c:pt>
                <c:pt idx="196">
                  <c:v>-0.23666657292568516</c:v>
                </c:pt>
                <c:pt idx="197">
                  <c:v>-0.6999163697451536</c:v>
                </c:pt>
                <c:pt idx="198">
                  <c:v>-0.19257787521364378</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42.70673504788041</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54.611652613024624</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155.8005675549473</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98.93212030330048</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79.9148177125146</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164.61879934703666</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78.79243098395324</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87.82412216568855</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238.54918090173794</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52.12571855365188</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41.55201255665518</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21.817877136870653</c:v>
                </c:pt>
              </c:numLit>
            </c:minus>
            <c:noEndCap val="1"/>
            <c:spPr>
              <a:ln w="38100">
                <a:solidFill>
                  <a:srgbClr val="800000"/>
                </a:solidFill>
              </a:ln>
            </c:spPr>
          </c:errBars>
          <c:xVal>
            <c:numRef>
              <c:f>Graph!$B$69</c:f>
              <c:numCache/>
            </c:numRef>
          </c:xVal>
          <c:yVal>
            <c:numRef>
              <c:f>Graph!$C$69</c:f>
              <c:numCache/>
            </c:numRef>
          </c:yVal>
          <c:smooth val="0"/>
        </c:ser>
        <c:axId val="45710295"/>
        <c:axId val="8739472"/>
      </c:scatterChart>
      <c:valAx>
        <c:axId val="45710295"/>
        <c:scaling>
          <c:orientation val="minMax"/>
          <c:max val="25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8739472"/>
        <c:crossesAt val="7000"/>
        <c:crossBetween val="midCat"/>
        <c:dispUnits/>
        <c:majorUnit val="25"/>
        <c:minorUnit val="1"/>
      </c:valAx>
      <c:valAx>
        <c:axId val="8739472"/>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45710295"/>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8515625" style="0" customWidth="1"/>
    <col min="6" max="6" width="26.281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790</v>
      </c>
      <c r="F1" s="152" t="s">
        <v>791</v>
      </c>
      <c r="G1" s="153" t="s">
        <v>459</v>
      </c>
      <c r="H1" s="152" t="s">
        <v>792</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64</v>
      </c>
      <c r="J3" t="s">
        <v>709</v>
      </c>
    </row>
    <row r="4" spans="1:7" ht="12.75" customHeight="1">
      <c r="A4" s="45">
        <v>0</v>
      </c>
      <c r="B4" s="44" t="s">
        <v>429</v>
      </c>
      <c r="C4" s="45"/>
      <c r="D4" s="47" t="s">
        <v>444</v>
      </c>
      <c r="E4" s="44">
        <v>477644.70825364196</v>
      </c>
      <c r="F4" s="44">
        <v>76.52110032900384</v>
      </c>
      <c r="G4" s="44">
        <v>6242</v>
      </c>
    </row>
    <row r="5" spans="1:7" ht="12.75" customHeight="1">
      <c r="A5" s="5"/>
      <c r="D5" s="1"/>
      <c r="E5" s="1"/>
      <c r="F5" s="52"/>
      <c r="G5" s="3"/>
    </row>
    <row r="6" spans="1:7" ht="12.75" customHeight="1">
      <c r="A6" s="5"/>
      <c r="D6" s="1"/>
      <c r="E6" s="3"/>
      <c r="F6" s="52"/>
      <c r="G6" s="3"/>
    </row>
    <row r="7" spans="1:7" ht="12.75" customHeight="1">
      <c r="A7" s="17" t="s">
        <v>445</v>
      </c>
      <c r="B7" s="32" t="s">
        <v>217</v>
      </c>
      <c r="C7" s="17">
        <v>1</v>
      </c>
      <c r="D7" s="17" t="s">
        <v>443</v>
      </c>
      <c r="E7" s="20">
        <v>3027.823624334539</v>
      </c>
      <c r="F7" s="20">
        <v>30.584077013480194</v>
      </c>
      <c r="G7" s="20">
        <v>99</v>
      </c>
    </row>
    <row r="8" spans="1:7" ht="12.75" customHeight="1">
      <c r="A8" s="14" t="s">
        <v>446</v>
      </c>
      <c r="B8" s="33" t="s">
        <v>395</v>
      </c>
      <c r="C8" s="14">
        <v>2</v>
      </c>
      <c r="D8" s="14" t="s">
        <v>442</v>
      </c>
      <c r="E8" s="21">
        <v>11521.740038614731</v>
      </c>
      <c r="F8" s="21">
        <v>39.73013806418873</v>
      </c>
      <c r="G8" s="21">
        <v>290</v>
      </c>
    </row>
    <row r="9" spans="1:7" ht="12.75" customHeight="1">
      <c r="A9" s="15" t="s">
        <v>447</v>
      </c>
      <c r="B9" s="34" t="s">
        <v>117</v>
      </c>
      <c r="C9" s="15">
        <v>3</v>
      </c>
      <c r="D9" s="15" t="s">
        <v>441</v>
      </c>
      <c r="E9" s="22">
        <v>28700.613907833314</v>
      </c>
      <c r="F9" s="22">
        <v>64.78693884386753</v>
      </c>
      <c r="G9" s="22">
        <v>443</v>
      </c>
    </row>
    <row r="10" spans="1:7" ht="12.75" customHeight="1">
      <c r="A10" s="16" t="s">
        <v>448</v>
      </c>
      <c r="B10" s="35" t="s">
        <v>396</v>
      </c>
      <c r="C10" s="16">
        <v>4</v>
      </c>
      <c r="D10" s="16" t="s">
        <v>440</v>
      </c>
      <c r="E10" s="23">
        <v>75933.47538825021</v>
      </c>
      <c r="F10" s="23">
        <v>54.667728861231254</v>
      </c>
      <c r="G10" s="23">
        <v>1389</v>
      </c>
    </row>
    <row r="11" spans="1:7" ht="12.75" customHeight="1">
      <c r="A11" s="7" t="s">
        <v>449</v>
      </c>
      <c r="B11" s="36" t="s">
        <v>397</v>
      </c>
      <c r="C11" s="7">
        <v>5</v>
      </c>
      <c r="D11" s="7" t="s">
        <v>439</v>
      </c>
      <c r="E11" s="24">
        <v>41969.2996596282</v>
      </c>
      <c r="F11" s="24">
        <v>74.0199288529598</v>
      </c>
      <c r="G11" s="24">
        <v>567</v>
      </c>
    </row>
    <row r="12" spans="1:7" ht="12.75" customHeight="1">
      <c r="A12" s="10" t="s">
        <v>455</v>
      </c>
      <c r="B12" s="37" t="s">
        <v>398</v>
      </c>
      <c r="C12" s="10">
        <v>6</v>
      </c>
      <c r="D12" s="10" t="s">
        <v>438</v>
      </c>
      <c r="E12" s="25">
        <v>38572.69218878044</v>
      </c>
      <c r="F12" s="25">
        <v>91.4044838596693</v>
      </c>
      <c r="G12" s="25">
        <v>422</v>
      </c>
    </row>
    <row r="13" spans="1:7" ht="12.75" customHeight="1">
      <c r="A13" s="11" t="s">
        <v>450</v>
      </c>
      <c r="B13" s="38" t="s">
        <v>399</v>
      </c>
      <c r="C13" s="11">
        <v>7</v>
      </c>
      <c r="D13" s="11" t="s">
        <v>437</v>
      </c>
      <c r="E13" s="26">
        <v>58984.63885828266</v>
      </c>
      <c r="F13" s="26">
        <v>42.2828952389123</v>
      </c>
      <c r="G13" s="26">
        <v>1395</v>
      </c>
    </row>
    <row r="14" spans="1:7" ht="12.75" customHeight="1">
      <c r="A14" s="13" t="s">
        <v>451</v>
      </c>
      <c r="B14" s="39" t="s">
        <v>70</v>
      </c>
      <c r="C14" s="13">
        <v>8</v>
      </c>
      <c r="D14" s="13" t="s">
        <v>436</v>
      </c>
      <c r="E14" s="27">
        <v>33775.89019834457</v>
      </c>
      <c r="F14" s="27">
        <v>78.1849310146865</v>
      </c>
      <c r="G14" s="27">
        <v>432</v>
      </c>
    </row>
    <row r="15" spans="1:140" ht="12.75" customHeight="1">
      <c r="A15" s="12" t="s">
        <v>452</v>
      </c>
      <c r="B15" s="40" t="s">
        <v>114</v>
      </c>
      <c r="C15" s="12">
        <v>9</v>
      </c>
      <c r="D15" s="12" t="s">
        <v>435</v>
      </c>
      <c r="E15" s="28">
        <v>35810.25122953264</v>
      </c>
      <c r="F15" s="28">
        <v>136.68034820432305</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29">
        <v>55087.66500231805</v>
      </c>
      <c r="F16" s="29">
        <v>129.6180352995719</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30">
        <v>84214.58320726857</v>
      </c>
      <c r="F17" s="30">
        <v>214.83312042670553</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31">
        <v>10046.034950454037</v>
      </c>
      <c r="F18" s="31">
        <v>78.48464805042217</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30">
        <v>889.4620400816895</v>
      </c>
      <c r="F21" s="30">
        <v>197.65823112926432</v>
      </c>
      <c r="G21" s="30">
        <v>4.5</v>
      </c>
      <c r="H21" s="55">
        <v>0.8894620400816895</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30">
        <v>1642.9325159199718</v>
      </c>
      <c r="F22" s="30">
        <v>184.59915909213166</v>
      </c>
      <c r="G22" s="30">
        <v>8.9</v>
      </c>
      <c r="H22" s="55">
        <v>1.642932515919972</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24">
        <v>2740.55779893123</v>
      </c>
      <c r="F23" s="24">
        <v>140.54142558621692</v>
      </c>
      <c r="G23" s="24">
        <v>19.5</v>
      </c>
      <c r="H23" s="55">
        <v>2.74055779893123</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29">
        <v>5518.284446294931</v>
      </c>
      <c r="F24" s="29">
        <v>176.30301745351215</v>
      </c>
      <c r="G24" s="29">
        <v>31.3</v>
      </c>
      <c r="H24" s="55">
        <v>5.51828444629493</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30">
        <v>3963.9353813559323</v>
      </c>
      <c r="F25" s="30">
        <v>246.2071665438467</v>
      </c>
      <c r="G25" s="30">
        <v>16.1</v>
      </c>
      <c r="H25" s="55">
        <v>3.9639353813559324</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30">
        <v>2586.7633081094314</v>
      </c>
      <c r="F26" s="30">
        <v>251.14206874848847</v>
      </c>
      <c r="G26" s="30">
        <v>10.3</v>
      </c>
      <c r="H26" s="55">
        <v>2.5867633081094312</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30">
        <v>50.39337632642265</v>
      </c>
      <c r="F27" s="30">
        <v>167.9779210880755</v>
      </c>
      <c r="G27" s="30">
        <v>0.3</v>
      </c>
      <c r="H27" s="55">
        <v>0.05039337632642265</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29">
        <v>45337.965158489664</v>
      </c>
      <c r="F28" s="29">
        <v>155.8005675549473</v>
      </c>
      <c r="G28" s="29">
        <v>291</v>
      </c>
      <c r="H28" s="55">
        <v>45.337965158489666</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31">
        <v>10046.034950454037</v>
      </c>
      <c r="F29" s="31">
        <v>78.79243098395324</v>
      </c>
      <c r="G29" s="31">
        <v>127.5</v>
      </c>
      <c r="H29" s="55">
        <v>10.046034950454038</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30">
        <v>739.6917363021755</v>
      </c>
      <c r="F30" s="30">
        <v>189.66454776978858</v>
      </c>
      <c r="G30" s="30">
        <v>3.9</v>
      </c>
      <c r="H30" s="55">
        <v>0.7396917363021756</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30">
        <v>1228.6789030432535</v>
      </c>
      <c r="F31" s="30">
        <v>170.6498476448963</v>
      </c>
      <c r="G31" s="30">
        <v>7.2</v>
      </c>
      <c r="H31" s="55">
        <v>1.2286789030432534</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30">
        <v>14997.580668098237</v>
      </c>
      <c r="F32" s="30">
        <v>253.76617035699215</v>
      </c>
      <c r="G32" s="30">
        <v>59.1</v>
      </c>
      <c r="H32" s="55">
        <v>14.997580668098237</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30">
        <v>933.7856345350827</v>
      </c>
      <c r="F33" s="30">
        <v>179.5741604875159</v>
      </c>
      <c r="G33" s="30">
        <v>5.2</v>
      </c>
      <c r="H33" s="55">
        <v>0.9337856345350828</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30">
        <v>1630.7791536586215</v>
      </c>
      <c r="F34" s="30">
        <v>201.33075971094092</v>
      </c>
      <c r="G34" s="30">
        <v>8.1</v>
      </c>
      <c r="H34" s="55">
        <v>1.6307791536586214</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30">
        <v>81.1836785803728</v>
      </c>
      <c r="F35" s="30">
        <v>202.95919645093198</v>
      </c>
      <c r="G35" s="30">
        <v>0.4</v>
      </c>
      <c r="H35" s="55">
        <v>0.0811836785803728</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30">
        <v>12524.249427649213</v>
      </c>
      <c r="F36" s="30">
        <v>209.4356091580136</v>
      </c>
      <c r="G36" s="30">
        <v>59.8</v>
      </c>
      <c r="H36" s="55">
        <v>12.524249427649213</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30">
        <v>1509.5207733881177</v>
      </c>
      <c r="F37" s="30">
        <v>279.5408839607625</v>
      </c>
      <c r="G37" s="30">
        <v>5.4</v>
      </c>
      <c r="H37" s="55">
        <v>1.5095207733881177</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24">
        <v>607.8269403140512</v>
      </c>
      <c r="F38" s="24">
        <v>159.9544579773819</v>
      </c>
      <c r="G38" s="24">
        <v>3.8</v>
      </c>
      <c r="H38" s="55">
        <v>0.6078269403140512</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30">
        <v>19656.45250630321</v>
      </c>
      <c r="F39" s="30">
        <v>238.54918090173794</v>
      </c>
      <c r="G39" s="30">
        <v>82.4</v>
      </c>
      <c r="H39" s="55">
        <v>19.656452506303207</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30">
        <v>6271.2035758325765</v>
      </c>
      <c r="F40" s="30">
        <v>152.9561847764043</v>
      </c>
      <c r="G40" s="30">
        <v>41</v>
      </c>
      <c r="H40" s="55">
        <v>6.271203575832576</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30">
        <v>11628.283310468356</v>
      </c>
      <c r="F41" s="30">
        <v>202.23101409510184</v>
      </c>
      <c r="G41" s="30">
        <v>57.5</v>
      </c>
      <c r="H41" s="55">
        <v>11.628283310468357</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25">
        <v>1171.1773242741172</v>
      </c>
      <c r="F42" s="25">
        <v>185.9011625831932</v>
      </c>
      <c r="G42" s="25">
        <v>6.3</v>
      </c>
      <c r="H42" s="55">
        <v>1.1711773242741172</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26">
        <v>295.9802666723861</v>
      </c>
      <c r="F43" s="26">
        <v>42.2828952389123</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30">
        <v>2004.151966817084</v>
      </c>
      <c r="F44" s="30">
        <v>182.19563334700763</v>
      </c>
      <c r="G44" s="30">
        <v>11</v>
      </c>
      <c r="H44" s="55">
        <v>2.004151966817084</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24">
        <v>412.04130354389974</v>
      </c>
      <c r="F45" s="24">
        <v>98.10507227235708</v>
      </c>
      <c r="G45" s="24">
        <v>4.2</v>
      </c>
      <c r="H45" s="55">
        <v>0.41204130354389973</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30">
        <v>1756.3926879293513</v>
      </c>
      <c r="F46" s="30">
        <v>175.63926879293513</v>
      </c>
      <c r="G46" s="30">
        <v>10</v>
      </c>
      <c r="H46" s="55">
        <v>1.7563926879293512</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28">
        <v>444.5594221639446</v>
      </c>
      <c r="F47" s="28">
        <v>222.2797110819723</v>
      </c>
      <c r="G47" s="28">
        <v>2</v>
      </c>
      <c r="H47" s="55">
        <v>0.44455942216394456</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26">
        <v>1543.0125736318687</v>
      </c>
      <c r="F48" s="26">
        <v>32.553007882528874</v>
      </c>
      <c r="G48" s="26">
        <v>47.4</v>
      </c>
      <c r="H48" s="55">
        <v>1.5430125736318687</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27">
        <v>59.889539674409285</v>
      </c>
      <c r="F49" s="27">
        <v>199.6317989146976</v>
      </c>
      <c r="G49" s="27">
        <v>0.3</v>
      </c>
      <c r="H49" s="55">
        <v>0.059889539674409284</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28">
        <v>126.54527907835907</v>
      </c>
      <c r="F50" s="28">
        <v>158.18159884794883</v>
      </c>
      <c r="G50" s="28">
        <v>0.8</v>
      </c>
      <c r="H50" s="55">
        <v>0.12654527907835908</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30">
        <v>90.5113727527639</v>
      </c>
      <c r="F51" s="30">
        <v>226.27843188190974</v>
      </c>
      <c r="G51" s="30">
        <v>0.4</v>
      </c>
      <c r="H51" s="55">
        <v>0.0905113727527639</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28">
        <v>1922.6496604913873</v>
      </c>
      <c r="F52" s="28">
        <v>188.49506475405758</v>
      </c>
      <c r="G52" s="28">
        <v>10.2</v>
      </c>
      <c r="H52" s="55">
        <v>1.9226496604913872</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24">
        <v>14.013074995499755</v>
      </c>
      <c r="F53" s="24">
        <v>46.71024998499919</v>
      </c>
      <c r="G53" s="24">
        <v>0.3</v>
      </c>
      <c r="H53" s="55">
        <v>0.014013074995499756</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27">
        <v>6019.238227485958</v>
      </c>
      <c r="F54" s="27">
        <v>158.4010059864726</v>
      </c>
      <c r="G54" s="27">
        <v>38</v>
      </c>
      <c r="H54" s="55">
        <v>6.019238227485959</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21">
        <v>10.824096445562558</v>
      </c>
      <c r="F55" s="21">
        <v>108.24096445562557</v>
      </c>
      <c r="G55" s="21">
        <v>0.1</v>
      </c>
      <c r="H55" s="55">
        <v>0.01082409644556256</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28">
        <v>257.5486382195396</v>
      </c>
      <c r="F56" s="28">
        <v>198.11433709195353</v>
      </c>
      <c r="G56" s="28">
        <v>1.3</v>
      </c>
      <c r="H56" s="55">
        <v>0.2575486382195396</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28">
        <v>5944.4566475964</v>
      </c>
      <c r="F57" s="28">
        <v>154.0014675543109</v>
      </c>
      <c r="G57" s="28">
        <v>38.6</v>
      </c>
      <c r="H57" s="55">
        <v>5.9444566475964</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28">
        <v>2197.201108358188</v>
      </c>
      <c r="F58" s="28">
        <v>221.93950589476646</v>
      </c>
      <c r="G58" s="28">
        <v>9.9</v>
      </c>
      <c r="H58" s="55">
        <v>2.197201108358188</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27">
        <v>5.305685810568581</v>
      </c>
      <c r="F59" s="27">
        <v>126.32585263258525</v>
      </c>
      <c r="G59" s="27">
        <v>0.042</v>
      </c>
      <c r="H59" s="55">
        <v>0.005305685810568581</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25">
        <v>35.65968441658815</v>
      </c>
      <c r="F60" s="25">
        <v>50.942406309411645</v>
      </c>
      <c r="G60" s="25">
        <v>0.7</v>
      </c>
      <c r="H60" s="55">
        <v>0.03565968441658815</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28">
        <v>564.1224051834428</v>
      </c>
      <c r="F61" s="28">
        <v>161.17783005241222</v>
      </c>
      <c r="G61" s="28">
        <v>3.5</v>
      </c>
      <c r="H61" s="55">
        <v>0.5641224051834428</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28">
        <v>851.8096759242279</v>
      </c>
      <c r="F62" s="28">
        <v>157.7425325785607</v>
      </c>
      <c r="G62" s="28">
        <v>5.4</v>
      </c>
      <c r="H62" s="55">
        <v>0.851809675924228</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27">
        <v>1140.7995890675047</v>
      </c>
      <c r="F63" s="27">
        <v>73.12817878637851</v>
      </c>
      <c r="G63" s="27">
        <v>15.6</v>
      </c>
      <c r="H63" s="55">
        <v>1.1407995890675047</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25">
        <v>71.88039382520968</v>
      </c>
      <c r="F64" s="25">
        <v>29.95016409383737</v>
      </c>
      <c r="G64" s="25">
        <v>2.4</v>
      </c>
      <c r="H64" s="55">
        <v>0.07188039382520968</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27">
        <v>260.8952995163454</v>
      </c>
      <c r="F65" s="27">
        <v>63.63299988203547</v>
      </c>
      <c r="G65" s="27">
        <v>4.1</v>
      </c>
      <c r="H65" s="55">
        <v>0.2608952995163454</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27">
        <v>816.7097345738212</v>
      </c>
      <c r="F66" s="27">
        <v>240.20874546288857</v>
      </c>
      <c r="G66" s="27">
        <v>3.4</v>
      </c>
      <c r="H66" s="55">
        <v>0.8167097345738211</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25">
        <v>11.772782482820586</v>
      </c>
      <c r="F67" s="25">
        <v>19.62130413803431</v>
      </c>
      <c r="G67" s="25">
        <v>0.6</v>
      </c>
      <c r="H67" s="55">
        <v>0.011772782482820586</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28">
        <v>948.7041298949948</v>
      </c>
      <c r="F68" s="28">
        <v>215.61457497613517</v>
      </c>
      <c r="G68" s="28">
        <v>4.4</v>
      </c>
      <c r="H68" s="55">
        <v>0.9487041298949949</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25">
        <v>84.8577492104177</v>
      </c>
      <c r="F69" s="25">
        <v>29.261292831178515</v>
      </c>
      <c r="G69" s="25">
        <v>2.9</v>
      </c>
      <c r="H69" s="55">
        <v>0.0848577492104177</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28">
        <v>431.65827214729813</v>
      </c>
      <c r="F70" s="28">
        <v>187.67750962926007</v>
      </c>
      <c r="G70" s="28">
        <v>2.3</v>
      </c>
      <c r="H70" s="55">
        <v>0.4316582721472981</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29">
        <v>32.83202923584614</v>
      </c>
      <c r="F71" s="29">
        <v>109.44009745282048</v>
      </c>
      <c r="G71" s="29">
        <v>0.3</v>
      </c>
      <c r="H71" s="55">
        <v>0.03283202923584614</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27">
        <v>1144.2479564250282</v>
      </c>
      <c r="F72" s="27">
        <v>101.26088109956001</v>
      </c>
      <c r="G72" s="27">
        <v>11.3</v>
      </c>
      <c r="H72" s="55">
        <v>1.144247956425028</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29">
        <v>4192.102466532634</v>
      </c>
      <c r="F73" s="29">
        <v>41.09904378953563</v>
      </c>
      <c r="G73" s="29">
        <v>102</v>
      </c>
      <c r="H73" s="55">
        <v>4.192102466532634</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27">
        <v>155.45005068259755</v>
      </c>
      <c r="F74" s="27">
        <v>119.57696206353657</v>
      </c>
      <c r="G74" s="27">
        <v>1.3</v>
      </c>
      <c r="H74" s="55">
        <v>0.15545005068259754</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27">
        <v>14.683316133470932</v>
      </c>
      <c r="F75" s="27">
        <v>146.8331613347093</v>
      </c>
      <c r="G75" s="27">
        <v>0.1</v>
      </c>
      <c r="H75" s="55">
        <v>0.014683316133470932</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28">
        <v>1184.2176827019102</v>
      </c>
      <c r="F76" s="28">
        <v>148.02721033773878</v>
      </c>
      <c r="G76" s="28">
        <v>8</v>
      </c>
      <c r="H76" s="55">
        <v>1.1842176827019102</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25">
        <v>23721.568985907983</v>
      </c>
      <c r="F77" s="25">
        <v>164.61879934703666</v>
      </c>
      <c r="G77" s="25">
        <v>144.1</v>
      </c>
      <c r="H77" s="55">
        <v>23.721568985907982</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22">
        <v>206.33630048601162</v>
      </c>
      <c r="F78" s="22">
        <v>38.21042601592808</v>
      </c>
      <c r="G78" s="22">
        <v>5.4</v>
      </c>
      <c r="H78" s="55">
        <v>0.20633630048601162</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24">
        <v>2001.5420622558183</v>
      </c>
      <c r="F79" s="24">
        <v>83.39758592732576</v>
      </c>
      <c r="G79" s="24">
        <v>24</v>
      </c>
      <c r="H79" s="55">
        <v>2.0015420622558184</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28">
        <v>267.8507249635808</v>
      </c>
      <c r="F80" s="28">
        <v>133.9253624817904</v>
      </c>
      <c r="G80" s="28">
        <v>2</v>
      </c>
      <c r="H80" s="55">
        <v>0.26785072496358076</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27">
        <v>181.8465472594787</v>
      </c>
      <c r="F81" s="27">
        <v>58.66017653531571</v>
      </c>
      <c r="G81" s="27">
        <v>3.1</v>
      </c>
      <c r="H81" s="55">
        <v>0.1818465472594787</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28">
        <v>1450.6822829574587</v>
      </c>
      <c r="F82" s="28">
        <v>146.53356393509682</v>
      </c>
      <c r="G82" s="28">
        <v>9.9</v>
      </c>
      <c r="H82" s="55">
        <v>1.4506822829574586</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24">
        <v>5.037201727954441</v>
      </c>
      <c r="F83" s="24">
        <v>50.37201727954441</v>
      </c>
      <c r="G83" s="24">
        <v>0.1</v>
      </c>
      <c r="H83" s="55">
        <v>0.005037201727954441</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21">
        <v>71.769677969801</v>
      </c>
      <c r="F84" s="21">
        <v>59.80806497483417</v>
      </c>
      <c r="G84" s="21">
        <v>1.2</v>
      </c>
      <c r="H84" s="55">
        <v>0.071769677969801</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28">
        <v>215.16280432090312</v>
      </c>
      <c r="F85" s="28">
        <v>69.40735623254939</v>
      </c>
      <c r="G85" s="28">
        <v>3.1</v>
      </c>
      <c r="H85" s="55">
        <v>0.21516280432090312</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28">
        <v>387.5959449761896</v>
      </c>
      <c r="F86" s="28">
        <v>94.53559633565601</v>
      </c>
      <c r="G86" s="28">
        <v>4.1</v>
      </c>
      <c r="H86" s="55">
        <v>0.38759594497618965</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27">
        <v>27.107062346956255</v>
      </c>
      <c r="F87" s="27">
        <v>67.76765586739063</v>
      </c>
      <c r="G87" s="27">
        <v>0.4</v>
      </c>
      <c r="H87" s="55">
        <v>0.027107062346956253</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27">
        <v>1433.8797892190619</v>
      </c>
      <c r="F88" s="27">
        <v>56.89999163567706</v>
      </c>
      <c r="G88" s="27">
        <v>25.2</v>
      </c>
      <c r="H88" s="55">
        <v>1.4338797892190618</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28">
        <v>3394.197751502073</v>
      </c>
      <c r="F89" s="28">
        <v>151.526685334914</v>
      </c>
      <c r="G89" s="28">
        <v>22.4</v>
      </c>
      <c r="H89" s="55">
        <v>3.394197751502073</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28">
        <v>9138.36338788707</v>
      </c>
      <c r="F90" s="28">
        <v>186.87859688930612</v>
      </c>
      <c r="G90" s="28">
        <v>48.9</v>
      </c>
      <c r="H90" s="55">
        <v>9.13836338788707</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27">
        <v>8.849207153522373</v>
      </c>
      <c r="F91" s="27">
        <v>88.49207153522373</v>
      </c>
      <c r="G91" s="27">
        <v>0.1</v>
      </c>
      <c r="H91" s="55">
        <v>0.008849207153522373</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27">
        <v>14088.982362716326</v>
      </c>
      <c r="F92" s="27">
        <v>79.9148177125146</v>
      </c>
      <c r="G92" s="27">
        <v>176.3</v>
      </c>
      <c r="H92" s="55">
        <v>14.088982362716326</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27">
        <v>2472.4427778708246</v>
      </c>
      <c r="F93" s="27">
        <v>56.837765008524705</v>
      </c>
      <c r="G93" s="27">
        <v>43.5</v>
      </c>
      <c r="H93" s="55">
        <v>2.4724427778708247</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25">
        <v>56.56821585630964</v>
      </c>
      <c r="F94" s="25">
        <v>20.202934234396302</v>
      </c>
      <c r="G94" s="25">
        <v>2.8</v>
      </c>
      <c r="H94" s="55">
        <v>0.05656821585630964</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24">
        <v>9.236624767436584</v>
      </c>
      <c r="F95" s="24">
        <v>46.18312383718292</v>
      </c>
      <c r="G95" s="24">
        <v>0.2</v>
      </c>
      <c r="H95" s="55">
        <v>0.009236624767436585</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24">
        <v>3322.247192022942</v>
      </c>
      <c r="F96" s="24">
        <v>53.41233427689617</v>
      </c>
      <c r="G96" s="24">
        <v>62.2</v>
      </c>
      <c r="H96" s="55">
        <v>3.322247192022942</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25">
        <v>809.1205058552868</v>
      </c>
      <c r="F97" s="25">
        <v>34.43065982362922</v>
      </c>
      <c r="G97" s="25">
        <v>23.5</v>
      </c>
      <c r="H97" s="55">
        <v>0.8091205058552867</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25">
        <v>1736.0652515977383</v>
      </c>
      <c r="F98" s="25">
        <v>112.00420978049925</v>
      </c>
      <c r="G98" s="25">
        <v>15.5</v>
      </c>
      <c r="H98" s="55">
        <v>1.7360652515977384</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27">
        <v>385.36883357965127</v>
      </c>
      <c r="F99" s="27">
        <v>148.21878214601972</v>
      </c>
      <c r="G99" s="27">
        <v>2.6</v>
      </c>
      <c r="H99" s="55">
        <v>0.3853688335796513</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25">
        <v>301.67098670392653</v>
      </c>
      <c r="F100" s="25">
        <v>83.79749630664625</v>
      </c>
      <c r="G100" s="25">
        <v>3.6</v>
      </c>
      <c r="H100" s="55">
        <v>0.30167098670392656</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24">
        <v>42.35466911618646</v>
      </c>
      <c r="F101" s="24">
        <v>52.94333639523307</v>
      </c>
      <c r="G101" s="24">
        <v>0.8</v>
      </c>
      <c r="H101" s="55">
        <v>0.04235466911618646</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25">
        <v>508.4131793153176</v>
      </c>
      <c r="F102" s="25">
        <v>164.00425139203793</v>
      </c>
      <c r="G102" s="25">
        <v>3.1</v>
      </c>
      <c r="H102" s="55">
        <v>0.5084131793153176</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24">
        <v>3769.7041813188894</v>
      </c>
      <c r="F103" s="24">
        <v>47.960612993879</v>
      </c>
      <c r="G103" s="24">
        <v>78.6</v>
      </c>
      <c r="H103" s="55">
        <v>3.769704181318889</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23">
        <v>15.150382146429576</v>
      </c>
      <c r="F104" s="23">
        <v>50.50127382143192</v>
      </c>
      <c r="G104" s="23">
        <v>0.3</v>
      </c>
      <c r="H104" s="55">
        <v>0.015150382146429577</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27">
        <v>1899.281636989856</v>
      </c>
      <c r="F105" s="27">
        <v>70.86871779812896</v>
      </c>
      <c r="G105" s="27">
        <v>26.8</v>
      </c>
      <c r="H105" s="55">
        <v>1.899281636989856</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25">
        <v>158.6433635399571</v>
      </c>
      <c r="F106" s="25">
        <v>33.05070073749106</v>
      </c>
      <c r="G106" s="25">
        <v>4.8</v>
      </c>
      <c r="H106" s="55">
        <v>0.15864336353995712</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27">
        <v>10.66213993151145</v>
      </c>
      <c r="F107" s="27">
        <v>106.62139931511449</v>
      </c>
      <c r="G107" s="27">
        <v>0.1</v>
      </c>
      <c r="H107" s="55">
        <v>0.010662139931511449</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28">
        <v>3664.4380143217268</v>
      </c>
      <c r="F108" s="28">
        <v>52.12571855365188</v>
      </c>
      <c r="G108" s="28">
        <v>70.3</v>
      </c>
      <c r="H108" s="55">
        <v>3.6644380143217266</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27">
        <v>308.64091725359117</v>
      </c>
      <c r="F109" s="27">
        <v>54.14752934273529</v>
      </c>
      <c r="G109" s="27">
        <v>5.7</v>
      </c>
      <c r="H109" s="55">
        <v>0.30864091725359116</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25">
        <v>452.05655936562175</v>
      </c>
      <c r="F110" s="25">
        <v>85.29369044634373</v>
      </c>
      <c r="G110" s="25">
        <v>5.3</v>
      </c>
      <c r="H110" s="55">
        <v>0.4520565593656218</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25">
        <v>528.5227992482311</v>
      </c>
      <c r="F111" s="25">
        <v>63.67744569255795</v>
      </c>
      <c r="G111" s="25">
        <v>8.3</v>
      </c>
      <c r="H111" s="55">
        <v>0.5285227992482311</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22">
        <v>470.789783767598</v>
      </c>
      <c r="F112" s="22">
        <v>48.53502925439155</v>
      </c>
      <c r="G112" s="22">
        <v>9.7</v>
      </c>
      <c r="H112" s="55">
        <v>0.470789783767598</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27">
        <v>13.955247987277607</v>
      </c>
      <c r="F113" s="27">
        <v>139.55247987277608</v>
      </c>
      <c r="G113" s="27">
        <v>0.1</v>
      </c>
      <c r="H113" s="55">
        <v>0.013955247987277607</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26">
        <v>55300.951213500346</v>
      </c>
      <c r="F114" s="26">
        <v>42.70673504788041</v>
      </c>
      <c r="G114" s="26">
        <v>1294.9</v>
      </c>
      <c r="H114" s="55">
        <v>55.30095121350035</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27">
        <v>9.209875283735876</v>
      </c>
      <c r="F115" s="27">
        <v>92.09875283735876</v>
      </c>
      <c r="G115" s="27">
        <v>0.1</v>
      </c>
      <c r="H115" s="55">
        <v>0.009209875283735876</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23">
        <v>546.3014121331445</v>
      </c>
      <c r="F116" s="23">
        <v>28.904836620801298</v>
      </c>
      <c r="G116" s="23">
        <v>18.9</v>
      </c>
      <c r="H116" s="55">
        <v>0.5463014121331445</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25">
        <v>883.0039608756808</v>
      </c>
      <c r="F117" s="25">
        <v>169.808454014554</v>
      </c>
      <c r="G117" s="25">
        <v>5.2</v>
      </c>
      <c r="H117" s="55">
        <v>0.8830039608756808</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27">
        <v>435.96057155644115</v>
      </c>
      <c r="F118" s="27">
        <v>50.693089715865256</v>
      </c>
      <c r="G118" s="27">
        <v>8.6</v>
      </c>
      <c r="H118" s="55">
        <v>0.43596057155644113</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27">
        <v>9.935619749658953</v>
      </c>
      <c r="F119" s="27">
        <v>33.118732498863174</v>
      </c>
      <c r="G119" s="27">
        <v>0.3</v>
      </c>
      <c r="H119" s="55">
        <v>0.009935619749658953</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27">
        <v>621.1752832916475</v>
      </c>
      <c r="F120" s="27">
        <v>48.529319007159955</v>
      </c>
      <c r="G120" s="27">
        <v>12.8</v>
      </c>
      <c r="H120" s="55">
        <v>0.6211752832916475</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25">
        <v>1552.1844366737323</v>
      </c>
      <c r="F121" s="25">
        <v>22.792723005487996</v>
      </c>
      <c r="G121" s="25">
        <v>68.1</v>
      </c>
      <c r="H121" s="55">
        <v>1.5521844366737323</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25">
        <v>310.7752451228756</v>
      </c>
      <c r="F122" s="25">
        <v>91.4044838596693</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27">
        <v>243.64180768484923</v>
      </c>
      <c r="F123" s="27">
        <v>38.06903245075769</v>
      </c>
      <c r="G123" s="27">
        <v>6.4</v>
      </c>
      <c r="H123" s="55">
        <v>0.24364180768484922</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27">
        <v>37.47671591252804</v>
      </c>
      <c r="F124" s="27">
        <v>46.84589489066005</v>
      </c>
      <c r="G124" s="27">
        <v>0.8</v>
      </c>
      <c r="H124" s="55">
        <v>0.03747671591252804</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22">
        <v>35.90175381402787</v>
      </c>
      <c r="F125" s="22">
        <v>71.80350762805574</v>
      </c>
      <c r="G125" s="22">
        <v>0.5</v>
      </c>
      <c r="H125" s="55">
        <v>0.03590175381402787</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25">
        <v>316.49917410528064</v>
      </c>
      <c r="F126" s="25">
        <v>18.18960770720004</v>
      </c>
      <c r="G126" s="25">
        <v>17.4</v>
      </c>
      <c r="H126" s="55">
        <v>0.31649917410528067</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25">
        <v>947.5657509604955</v>
      </c>
      <c r="F127" s="25">
        <v>36.87026268328776</v>
      </c>
      <c r="G127" s="25">
        <v>25.7</v>
      </c>
      <c r="H127" s="55">
        <v>0.9475657509604956</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22">
        <v>1687.6223567099807</v>
      </c>
      <c r="F128" s="22">
        <v>53.91764717923261</v>
      </c>
      <c r="G128" s="22">
        <v>31.3</v>
      </c>
      <c r="H128" s="55">
        <v>1.6876223567099808</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20">
        <v>18.138806506788818</v>
      </c>
      <c r="F129" s="20">
        <v>36.277613013577636</v>
      </c>
      <c r="G129" s="20">
        <v>0.5</v>
      </c>
      <c r="H129" s="55">
        <v>0.018138806506788816</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25">
        <v>275.0206686433413</v>
      </c>
      <c r="F130" s="25">
        <v>53.925621302615944</v>
      </c>
      <c r="G130" s="25">
        <v>5.1</v>
      </c>
      <c r="H130" s="55">
        <v>0.2750206686433413</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24">
        <v>21478.163317846534</v>
      </c>
      <c r="F131" s="24">
        <v>98.93212030330048</v>
      </c>
      <c r="G131" s="24">
        <v>217.1</v>
      </c>
      <c r="H131" s="55">
        <v>21.478163317846533</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24">
        <v>3730.8774012275553</v>
      </c>
      <c r="F132" s="24">
        <v>46.461736005324475</v>
      </c>
      <c r="G132" s="24">
        <v>80.3</v>
      </c>
      <c r="H132" s="55">
        <v>3.730877401227555</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28">
        <v>548.4335490983718</v>
      </c>
      <c r="F133" s="28">
        <v>127.54268583683066</v>
      </c>
      <c r="G133" s="28">
        <v>4.3</v>
      </c>
      <c r="H133" s="55">
        <v>0.5484335490983718</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27">
        <v>910.611004178099</v>
      </c>
      <c r="F134" s="27">
        <v>105.88500048582547</v>
      </c>
      <c r="G134" s="27">
        <v>8.6</v>
      </c>
      <c r="H134" s="55">
        <v>0.910611004178099</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27">
        <v>391.7708019175054</v>
      </c>
      <c r="F135" s="27">
        <v>57.61335322316256</v>
      </c>
      <c r="G135" s="27">
        <v>6.8</v>
      </c>
      <c r="H135" s="55">
        <v>0.3917708019175054</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25">
        <v>167.7096816943801</v>
      </c>
      <c r="F136" s="25">
        <v>27.049948660383887</v>
      </c>
      <c r="G136" s="25">
        <v>6.2</v>
      </c>
      <c r="H136" s="55">
        <v>0.16770968169438008</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26">
        <v>56.80058575519325</v>
      </c>
      <c r="F137" s="26">
        <v>21.846379136612786</v>
      </c>
      <c r="G137" s="26">
        <v>2.6</v>
      </c>
      <c r="H137" s="55">
        <v>0.05680058575519325</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27">
        <v>194.01710763451854</v>
      </c>
      <c r="F138" s="27">
        <v>36.607001440475194</v>
      </c>
      <c r="G138" s="27">
        <v>5.3</v>
      </c>
      <c r="H138" s="55">
        <v>0.19401710763451854</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21">
        <v>3087.891876506254</v>
      </c>
      <c r="F139" s="21">
        <v>68.92615795772889</v>
      </c>
      <c r="G139" s="21">
        <v>44.8</v>
      </c>
      <c r="H139" s="55">
        <v>3.087891876506254</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22">
        <v>4319.447998444418</v>
      </c>
      <c r="F140" s="22">
        <v>61.268765935381815</v>
      </c>
      <c r="G140" s="22">
        <v>70.5</v>
      </c>
      <c r="H140" s="55">
        <v>4.319447998444418</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27">
        <v>124.9935276102674</v>
      </c>
      <c r="F141" s="27">
        <v>10.416127300855617</v>
      </c>
      <c r="G141" s="27">
        <v>12</v>
      </c>
      <c r="H141" s="55">
        <v>0.12499352761026741</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20">
        <v>70.1507912809794</v>
      </c>
      <c r="F142" s="20">
        <v>53.96214713921493</v>
      </c>
      <c r="G142" s="20">
        <v>1.3</v>
      </c>
      <c r="H142" s="55">
        <v>0.07015079128097941</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20">
        <v>8.554358372057397</v>
      </c>
      <c r="F143" s="20">
        <v>42.77179186028698</v>
      </c>
      <c r="G143" s="20">
        <v>0.2</v>
      </c>
      <c r="H143" s="55">
        <v>0.008554358372057397</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24">
        <v>19.425163602469194</v>
      </c>
      <c r="F144" s="24">
        <v>38.85032720493839</v>
      </c>
      <c r="G144" s="24">
        <v>0.5</v>
      </c>
      <c r="H144" s="55">
        <v>0.019425163602469195</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22">
        <v>1222.1846911931516</v>
      </c>
      <c r="F145" s="22">
        <v>40.60414256455653</v>
      </c>
      <c r="G145" s="22">
        <v>30.1</v>
      </c>
      <c r="H145" s="55">
        <v>1.2221846911931515</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21">
        <v>170.22441774374815</v>
      </c>
      <c r="F146" s="21">
        <v>85.11220887187407</v>
      </c>
      <c r="G146" s="21">
        <v>2</v>
      </c>
      <c r="H146" s="55">
        <v>0.17022441774374814</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23">
        <v>57314.92941736934</v>
      </c>
      <c r="F147" s="23">
        <v>54.611652613024624</v>
      </c>
      <c r="G147" s="23">
        <v>1049.5</v>
      </c>
      <c r="H147" s="55">
        <v>57.31492941736934</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21">
        <v>54.29297415312848</v>
      </c>
      <c r="F148" s="21">
        <v>30.16276341840471</v>
      </c>
      <c r="G148" s="21">
        <v>1.8</v>
      </c>
      <c r="H148" s="55">
        <v>0.05429297415312848</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24">
        <v>8.467959841648097</v>
      </c>
      <c r="F149" s="24">
        <v>42.339799208240485</v>
      </c>
      <c r="G149" s="24">
        <v>0.2</v>
      </c>
      <c r="H149" s="55">
        <v>0.008467959841648097</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24">
        <v>689.8090318787099</v>
      </c>
      <c r="F150" s="24">
        <v>49.986161730341294</v>
      </c>
      <c r="G150" s="24">
        <v>13.8</v>
      </c>
      <c r="H150" s="55">
        <v>0.6898090318787099</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22">
        <v>1468.0937765769586</v>
      </c>
      <c r="F151" s="22">
        <v>71.61433056472968</v>
      </c>
      <c r="G151" s="22">
        <v>20.5</v>
      </c>
      <c r="H151" s="55">
        <v>1.4680937765769586</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24">
        <v>2741.4691024897816</v>
      </c>
      <c r="F152" s="24">
        <v>56.062762832101875</v>
      </c>
      <c r="G152" s="24">
        <v>48.9</v>
      </c>
      <c r="H152" s="55">
        <v>2.7414691024897815</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24">
        <v>140.48326962525397</v>
      </c>
      <c r="F153" s="24">
        <v>25.086298147366783</v>
      </c>
      <c r="G153" s="24">
        <v>5.6</v>
      </c>
      <c r="H153" s="55">
        <v>0.14048326962525398</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23">
        <v>112.51258009092459</v>
      </c>
      <c r="F154" s="23">
        <v>51.14208185951117</v>
      </c>
      <c r="G154" s="23">
        <v>2.2</v>
      </c>
      <c r="H154" s="55">
        <v>0.11251258009092459</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24">
        <v>180.30464788505685</v>
      </c>
      <c r="F155" s="24">
        <v>32.78266325182852</v>
      </c>
      <c r="G155" s="24">
        <v>5.5</v>
      </c>
      <c r="H155" s="55">
        <v>0.18030464788505685</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21">
        <v>20.121999070610812</v>
      </c>
      <c r="F156" s="21">
        <v>28.74571295801545</v>
      </c>
      <c r="G156" s="21">
        <v>0.7</v>
      </c>
      <c r="H156" s="55">
        <v>0.02012199907061081</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21">
        <v>41.30836760097225</v>
      </c>
      <c r="F157" s="21">
        <v>37.553061455429315</v>
      </c>
      <c r="G157" s="21">
        <v>1.1</v>
      </c>
      <c r="H157" s="55">
        <v>0.04130836760097225</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23">
        <v>5749.981119335784</v>
      </c>
      <c r="F158" s="23">
        <v>39.98596049607638</v>
      </c>
      <c r="G158" s="23">
        <v>143.8</v>
      </c>
      <c r="H158" s="55">
        <v>5.749981119335784</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22">
        <v>2441.1122891956156</v>
      </c>
      <c r="F159" s="22">
        <v>74.19794192083938</v>
      </c>
      <c r="G159" s="22">
        <v>32.9</v>
      </c>
      <c r="H159" s="55">
        <v>2.441112289195616</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23">
        <v>1517.8297174961713</v>
      </c>
      <c r="F160" s="23">
        <v>61.70039502016956</v>
      </c>
      <c r="G160" s="23">
        <v>24.6</v>
      </c>
      <c r="H160" s="55">
        <v>1.5178297174961712</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22">
        <v>508.54958646948756</v>
      </c>
      <c r="F161" s="22">
        <v>32.39169340569985</v>
      </c>
      <c r="G161" s="22">
        <v>15.7</v>
      </c>
      <c r="H161" s="55">
        <v>0.5085495864694876</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23">
        <v>10676.770759678424</v>
      </c>
      <c r="F162" s="23">
        <v>71.22595570165726</v>
      </c>
      <c r="G162" s="23">
        <v>149.9</v>
      </c>
      <c r="H162" s="55">
        <v>10.676770759678424</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22">
        <v>345.1827266745389</v>
      </c>
      <c r="F163" s="22">
        <v>71.91306805719562</v>
      </c>
      <c r="G163" s="22">
        <v>4.8</v>
      </c>
      <c r="H163" s="55">
        <v>0.3451827266745389</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20">
        <v>181.0331840253588</v>
      </c>
      <c r="F164" s="20">
        <v>50.286995562599664</v>
      </c>
      <c r="G164" s="20">
        <v>3.6</v>
      </c>
      <c r="H164" s="55">
        <v>0.18103318402535878</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21">
        <v>84.90499621940455</v>
      </c>
      <c r="F165" s="21">
        <v>47.16944234411364</v>
      </c>
      <c r="G165" s="21">
        <v>1.8</v>
      </c>
      <c r="H165" s="55">
        <v>0.08490499621940455</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21">
        <v>798.7697527267172</v>
      </c>
      <c r="F166" s="21">
        <v>31.950790109068688</v>
      </c>
      <c r="G166" s="21">
        <v>25</v>
      </c>
      <c r="H166" s="55">
        <v>0.7987697527267172</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21">
        <v>287.80423712438994</v>
      </c>
      <c r="F167" s="21">
        <v>22.484706025342962</v>
      </c>
      <c r="G167" s="21">
        <v>12.8</v>
      </c>
      <c r="H167" s="55">
        <v>0.28780423712438996</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21">
        <v>912.4759340554122</v>
      </c>
      <c r="F168" s="21">
        <v>28.967489970013084</v>
      </c>
      <c r="G168" s="21">
        <v>31.5</v>
      </c>
      <c r="H168" s="55">
        <v>0.9124759340554122</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25">
        <v>958.9456090059036</v>
      </c>
      <c r="F169" s="25">
        <v>49.68630098476184</v>
      </c>
      <c r="G169" s="25">
        <v>19.3</v>
      </c>
      <c r="H169" s="55">
        <v>0.9589456090059036</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21">
        <v>587.2112618524035</v>
      </c>
      <c r="F170" s="21">
        <v>34.74622851197654</v>
      </c>
      <c r="G170" s="21">
        <v>16.9</v>
      </c>
      <c r="H170" s="55">
        <v>0.5872112618524035</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22">
        <v>10617.936369831747</v>
      </c>
      <c r="F171" s="22">
        <v>87.82412216568855</v>
      </c>
      <c r="G171" s="22">
        <v>120.9</v>
      </c>
      <c r="H171" s="55">
        <v>10.617936369831746</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22">
        <v>227.99836702007525</v>
      </c>
      <c r="F172" s="22">
        <v>81.42798822145545</v>
      </c>
      <c r="G172" s="22">
        <v>2.8</v>
      </c>
      <c r="H172" s="55">
        <v>0.22799836702007525</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27">
        <v>43.94073089028274</v>
      </c>
      <c r="F173" s="27">
        <v>5.358625718327163</v>
      </c>
      <c r="G173" s="27">
        <v>8.2</v>
      </c>
      <c r="H173" s="55">
        <v>0.043940730890282734</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21">
        <v>23.776744414351462</v>
      </c>
      <c r="F174" s="21">
        <v>33.966777734787804</v>
      </c>
      <c r="G174" s="21">
        <v>0.7</v>
      </c>
      <c r="H174" s="55">
        <v>0.023776744414351462</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22">
        <v>35.78915830124728</v>
      </c>
      <c r="F175" s="22">
        <v>25.563684500890915</v>
      </c>
      <c r="G175" s="22">
        <v>1.4</v>
      </c>
      <c r="H175" s="55">
        <v>0.03578915830124728</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21">
        <v>111.30385190931662</v>
      </c>
      <c r="F176" s="21">
        <v>27.825962977329155</v>
      </c>
      <c r="G176" s="21">
        <v>4</v>
      </c>
      <c r="H176" s="55">
        <v>0.11130385190931662</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22">
        <v>435.7394104435038</v>
      </c>
      <c r="F177" s="22">
        <v>44.01408186298018</v>
      </c>
      <c r="G177" s="22">
        <v>9.9</v>
      </c>
      <c r="H177" s="55">
        <v>0.4357394104435038</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24">
        <v>36.48697316918294</v>
      </c>
      <c r="F178" s="24">
        <v>52.12424738454706</v>
      </c>
      <c r="G178" s="24">
        <v>0.7</v>
      </c>
      <c r="H178" s="55">
        <v>0.03648697316918294</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20">
        <v>135.43655354588768</v>
      </c>
      <c r="F179" s="20">
        <v>16.317657053721405</v>
      </c>
      <c r="G179" s="20">
        <v>8.3</v>
      </c>
      <c r="H179" s="55">
        <v>0.13543655354588768</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22">
        <v>287.88010092080066</v>
      </c>
      <c r="F180" s="22">
        <v>34.2714405858096</v>
      </c>
      <c r="G180" s="22">
        <v>8.4</v>
      </c>
      <c r="H180" s="55">
        <v>0.28788010092080063</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22">
        <v>436.0205867159145</v>
      </c>
      <c r="F181" s="22">
        <v>66.06372525998705</v>
      </c>
      <c r="G181" s="22">
        <v>6.6</v>
      </c>
      <c r="H181" s="55">
        <v>0.4360205867159145</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21">
        <v>1102.860010916188</v>
      </c>
      <c r="F182" s="21">
        <v>30.381818482539618</v>
      </c>
      <c r="G182" s="21">
        <v>36.3</v>
      </c>
      <c r="H182" s="55">
        <v>1.102860010916188</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22">
        <v>977.5004408791183</v>
      </c>
      <c r="F183" s="22">
        <v>59.60368541945844</v>
      </c>
      <c r="G183" s="22">
        <v>16.4</v>
      </c>
      <c r="H183" s="55">
        <v>0.9775004408791182</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20">
        <v>243.9747708437325</v>
      </c>
      <c r="F184" s="20">
        <v>22.801380452685283</v>
      </c>
      <c r="G184" s="20">
        <v>10.7</v>
      </c>
      <c r="H184" s="55">
        <v>0.2439747708437325</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21">
        <v>361.2578297095559</v>
      </c>
      <c r="F185" s="21">
        <v>30.357800815929064</v>
      </c>
      <c r="G185" s="21">
        <v>11.9</v>
      </c>
      <c r="H185" s="55">
        <v>0.3612578297095559</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20">
        <v>862.1302000452063</v>
      </c>
      <c r="F186" s="20">
        <v>65.31289394281866</v>
      </c>
      <c r="G186" s="20">
        <v>13.2</v>
      </c>
      <c r="H186" s="55">
        <v>0.8621302000452062</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22">
        <v>257.4975097946083</v>
      </c>
      <c r="F187" s="22">
        <v>31.023796360796176</v>
      </c>
      <c r="G187" s="22">
        <v>8.3</v>
      </c>
      <c r="H187" s="55">
        <v>0.2574975097946083</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20">
        <v>1117.0753094077775</v>
      </c>
      <c r="F188" s="20">
        <v>21.817877136870653</v>
      </c>
      <c r="G188" s="20">
        <v>51.2</v>
      </c>
      <c r="H188" s="55">
        <v>1.1170753094077774</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20">
        <v>145.37754637666814</v>
      </c>
      <c r="F189" s="20">
        <v>38.257249046491616</v>
      </c>
      <c r="G189" s="20">
        <v>3.8</v>
      </c>
      <c r="H189" s="55">
        <v>0.14537754637666814</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21">
        <v>2867.088866409207</v>
      </c>
      <c r="F190" s="21">
        <v>41.55201255665518</v>
      </c>
      <c r="G190" s="21">
        <v>69</v>
      </c>
      <c r="H190" s="55">
        <v>2.8670888664092073</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21">
        <v>587.6687915819048</v>
      </c>
      <c r="F191" s="21">
        <v>31.765880626048908</v>
      </c>
      <c r="G191" s="21">
        <v>18.5</v>
      </c>
      <c r="H191" s="55">
        <v>0.5876687915819048</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22">
        <v>107.14459937648346</v>
      </c>
      <c r="F192" s="22">
        <v>76.53185669748818</v>
      </c>
      <c r="G192" s="22">
        <v>1.4</v>
      </c>
      <c r="H192" s="55">
        <v>0.10714459937648346</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20">
        <v>245.95210393008196</v>
      </c>
      <c r="F193" s="20">
        <v>37.26547029243666</v>
      </c>
      <c r="G193" s="20">
        <v>6.6</v>
      </c>
      <c r="H193" s="55">
        <v>0.24595210393008196</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22">
        <v>403.57164926157077</v>
      </c>
      <c r="F194" s="22">
        <v>32.02949597314054</v>
      </c>
      <c r="G194" s="22">
        <v>12.6</v>
      </c>
      <c r="H194" s="55">
        <v>0.4035716492615708</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22">
        <v>1098.9829163211039</v>
      </c>
      <c r="F195" s="22">
        <v>87.22086637469079</v>
      </c>
      <c r="G195" s="22">
        <v>12.6</v>
      </c>
      <c r="H195" s="55">
        <v>1.0989829163211038</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22">
        <v>491.3785337162112</v>
      </c>
      <c r="F196" s="22">
        <v>42.728568149235755</v>
      </c>
      <c r="G196" s="22">
        <v>11.5</v>
      </c>
      <c r="H196" s="55">
        <v>0.4913785337162112</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22">
        <v>428.1366630145957</v>
      </c>
      <c r="F197" s="22">
        <v>89.19513812804077</v>
      </c>
      <c r="G197" s="22">
        <v>4.8</v>
      </c>
      <c r="H197" s="55">
        <v>0.4281366630145957</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25">
        <v>2031.5653420427275</v>
      </c>
      <c r="F198" s="25">
        <v>88.59857575415296</v>
      </c>
      <c r="G198" s="25">
        <v>22.93</v>
      </c>
      <c r="H198" s="55">
        <v>2.0315653420427275</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30">
        <v>11.282356938380131</v>
      </c>
      <c r="F199" s="30">
        <v>163.51241939681347</v>
      </c>
      <c r="G199" s="30">
        <v>0.069</v>
      </c>
      <c r="H199" s="55">
        <v>0.011282356938380131</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24">
        <v>0.535889872173058</v>
      </c>
      <c r="F200" s="24">
        <v>29.771659565169887</v>
      </c>
      <c r="G200" s="24">
        <v>0.018</v>
      </c>
      <c r="H200" s="55">
        <v>0.000535889872173058</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26">
        <v>899.9534187057061</v>
      </c>
      <c r="F201" s="26">
        <v>39.92517717517883</v>
      </c>
      <c r="G201" s="26">
        <v>22.541</v>
      </c>
      <c r="H201" s="55">
        <v>0.8999534187057061</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29">
        <v>6.4809017649785945</v>
      </c>
      <c r="F202" s="29">
        <v>129.6180352995719</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30">
        <v>0.21483312042670555</v>
      </c>
      <c r="F203" s="30">
        <v>214.83312042670553</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25">
        <v>1481.4445380564941</v>
      </c>
      <c r="F204" s="25">
        <v>60.442453613076054</v>
      </c>
      <c r="G204" s="25">
        <v>24.51</v>
      </c>
      <c r="H204" s="55">
        <v>1.4814445380564942</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24">
        <v>6.404619225967541</v>
      </c>
      <c r="F205" s="24">
        <v>73.61631294215564</v>
      </c>
      <c r="G205" s="24">
        <v>0.087</v>
      </c>
      <c r="H205" s="55">
        <v>0.006404619225967541</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22">
        <v>172.12950460017214</v>
      </c>
      <c r="F206" s="22">
        <v>53.14279240511644</v>
      </c>
      <c r="G206" s="22">
        <v>3.239</v>
      </c>
      <c r="H206" s="55">
        <v>0.17212950460017215</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30">
        <v>7.089492974081283</v>
      </c>
      <c r="F207" s="30">
        <v>214.83312042670553</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24">
        <v>4.3273394214970775</v>
      </c>
      <c r="F208" s="24">
        <v>83.21806579802073</v>
      </c>
      <c r="G208" s="24">
        <v>0.052</v>
      </c>
      <c r="H208" s="55">
        <v>0.004327339421497077</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24">
        <v>4.847658710005079</v>
      </c>
      <c r="F209" s="24">
        <v>44.88572879634332</v>
      </c>
      <c r="G209" s="24">
        <v>0.108</v>
      </c>
      <c r="H209" s="55">
        <v>0.0048476587100050785</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30">
        <v>5.869463185684951</v>
      </c>
      <c r="F210" s="30">
        <v>172.6312701672044</v>
      </c>
      <c r="G210" s="30">
        <v>0.034</v>
      </c>
      <c r="H210" s="55">
        <v>0.005869463185684951</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24">
        <v>1.0212249373433582</v>
      </c>
      <c r="F211" s="24">
        <v>78.55576441102755</v>
      </c>
      <c r="G211" s="24">
        <v>0.013</v>
      </c>
      <c r="H211" s="55">
        <v>0.0010212249373433581</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24">
        <v>0.07282884713052311</v>
      </c>
      <c r="F212" s="24">
        <v>36.41442356526155</v>
      </c>
      <c r="G212" s="24">
        <v>0.002</v>
      </c>
      <c r="H212" s="55">
        <v>7.28288471305231E-05</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24">
        <v>1.2349013354594378</v>
      </c>
      <c r="F213" s="24">
        <v>61.74506677297189</v>
      </c>
      <c r="G213" s="24">
        <v>0.02</v>
      </c>
      <c r="H213" s="55">
        <v>0.0012349013354594378</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27">
        <v>304.9212309572773</v>
      </c>
      <c r="F214" s="27">
        <v>78.1849310146865</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30">
        <v>4.175043898156278</v>
      </c>
      <c r="F215" s="30">
        <v>154.63125548726956</v>
      </c>
      <c r="G215" s="30">
        <v>0.027</v>
      </c>
      <c r="H215" s="55">
        <v>0.0041750438981562775</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28">
        <v>1870.0538477455705</v>
      </c>
      <c r="F216" s="28">
        <v>177.50867088235125</v>
      </c>
      <c r="G216" s="28">
        <v>10.535</v>
      </c>
      <c r="H216" s="55">
        <v>1.8700538477455704</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21">
        <v>340.184352205801</v>
      </c>
      <c r="F217" s="21">
        <v>35.88442533816466</v>
      </c>
      <c r="G217" s="21">
        <v>9.48</v>
      </c>
      <c r="H217" s="55">
        <v>0.340184352205801</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26">
        <v>887.9408000171584</v>
      </c>
      <c r="F218" s="26">
        <v>42.2828952389123</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24">
        <v>0.8072807185171029</v>
      </c>
      <c r="F219" s="24">
        <v>80.7280718517103</v>
      </c>
      <c r="G219" s="24">
        <v>0.01</v>
      </c>
      <c r="H219" s="55">
        <v>0.000807280718517103</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22">
        <v>17.686834304375836</v>
      </c>
      <c r="F220" s="22">
        <v>64.78693884386753</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64</v>
      </c>
      <c r="C1" t="str">
        <f>CONCATENATE(Data!J3," estimated deaths in 2002")</f>
        <v>Breast cancer estimated deaths in 2002</v>
      </c>
      <c r="H1" t="str">
        <f>CONCATENATE("total ",TEXT(Data!E4/1000,"0")," thousand")</f>
        <v>total 478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Denmark</v>
      </c>
      <c r="L5" s="51">
        <f aca="true" t="shared" si="1" ref="L5:L14">INDEX(H$47:H$246,MATCH(N5,F$47:F$246,FALSE))</f>
        <v>279.5408839607625</v>
      </c>
      <c r="N5" s="1">
        <v>200</v>
      </c>
    </row>
    <row r="6" spans="10:14" ht="12.75">
      <c r="J6">
        <f aca="true" t="shared" si="2" ref="J6:J14">RANK(L6,H$47:H$246)</f>
        <v>2</v>
      </c>
      <c r="K6" s="5" t="str">
        <f t="shared" si="0"/>
        <v>United Kingdom</v>
      </c>
      <c r="L6" s="51">
        <f t="shared" si="1"/>
        <v>253.76617035699215</v>
      </c>
      <c r="N6" s="1">
        <f>N5-1</f>
        <v>199</v>
      </c>
    </row>
    <row r="7" spans="10:14" ht="12.75">
      <c r="J7">
        <f t="shared" si="2"/>
        <v>3</v>
      </c>
      <c r="K7" s="5" t="str">
        <f t="shared" si="0"/>
        <v>Belgium</v>
      </c>
      <c r="L7" s="51">
        <f t="shared" si="1"/>
        <v>251.14206874848847</v>
      </c>
      <c r="N7" s="1">
        <f aca="true" t="shared" si="3" ref="N7:N14">N6-1</f>
        <v>198</v>
      </c>
    </row>
    <row r="8" spans="10:14" ht="12.75">
      <c r="J8">
        <f>RANK(L8,H$47:H$246)</f>
        <v>4</v>
      </c>
      <c r="K8" s="5" t="str">
        <f t="shared" si="0"/>
        <v>Netherlands</v>
      </c>
      <c r="L8" s="51">
        <f t="shared" si="1"/>
        <v>246.2071665438467</v>
      </c>
      <c r="N8" s="1">
        <f t="shared" si="3"/>
        <v>197</v>
      </c>
    </row>
    <row r="9" spans="10:14" ht="12.75">
      <c r="J9">
        <f t="shared" si="2"/>
        <v>5</v>
      </c>
      <c r="K9" s="5" t="str">
        <f t="shared" si="0"/>
        <v>Uruguay</v>
      </c>
      <c r="L9" s="51">
        <f t="shared" si="1"/>
        <v>240.20874546288857</v>
      </c>
      <c r="N9" s="1">
        <f t="shared" si="3"/>
        <v>196</v>
      </c>
    </row>
    <row r="10" spans="10:14" ht="12.75">
      <c r="J10">
        <f t="shared" si="2"/>
        <v>6</v>
      </c>
      <c r="K10" s="5" t="str">
        <f t="shared" si="0"/>
        <v>Germany</v>
      </c>
      <c r="L10" s="51">
        <f t="shared" si="1"/>
        <v>238.54918090173794</v>
      </c>
      <c r="N10" s="1">
        <f t="shared" si="3"/>
        <v>195</v>
      </c>
    </row>
    <row r="11" spans="10:14" ht="12.75">
      <c r="J11">
        <f t="shared" si="2"/>
        <v>7</v>
      </c>
      <c r="K11" s="5" t="str">
        <f t="shared" si="0"/>
        <v>Malta</v>
      </c>
      <c r="L11" s="51">
        <f t="shared" si="1"/>
        <v>226.27843188190974</v>
      </c>
      <c r="N11" s="1">
        <f t="shared" si="3"/>
        <v>194</v>
      </c>
    </row>
    <row r="12" spans="10:14" ht="12.75">
      <c r="J12">
        <f t="shared" si="2"/>
        <v>8</v>
      </c>
      <c r="K12" s="5" t="str">
        <f t="shared" si="0"/>
        <v>Slovenia</v>
      </c>
      <c r="L12" s="51">
        <f t="shared" si="1"/>
        <v>222.2797110819723</v>
      </c>
      <c r="N12" s="1">
        <f t="shared" si="3"/>
        <v>193</v>
      </c>
    </row>
    <row r="13" spans="10:14" ht="12.75">
      <c r="J13">
        <f t="shared" si="2"/>
        <v>9</v>
      </c>
      <c r="K13" s="5" t="str">
        <f t="shared" si="0"/>
        <v>Hungary</v>
      </c>
      <c r="L13" s="51">
        <f t="shared" si="1"/>
        <v>221.93950589476646</v>
      </c>
      <c r="N13" s="1">
        <f t="shared" si="3"/>
        <v>192</v>
      </c>
    </row>
    <row r="14" spans="10:14" ht="12.75">
      <c r="J14">
        <f t="shared" si="2"/>
        <v>10</v>
      </c>
      <c r="K14" s="5" t="str">
        <f t="shared" si="0"/>
        <v>Croatia</v>
      </c>
      <c r="L14" s="51">
        <f t="shared" si="1"/>
        <v>215.61457497613517</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Iran (Islamic Republic of)</v>
      </c>
      <c r="L23" s="144">
        <f>INDEX(H$47:H$246,MATCH(N23,F$47:F$246,FALSE))</f>
        <v>22.792723005487996</v>
      </c>
      <c r="N23" s="1">
        <v>10</v>
      </c>
    </row>
    <row r="24" spans="10:14" ht="12.75">
      <c r="J24">
        <f aca="true" t="shared" si="5" ref="J24:J32">RANK(L24,H$47:H$246)</f>
        <v>192</v>
      </c>
      <c r="K24" s="5" t="str">
        <f t="shared" si="4"/>
        <v>Zimbabwe</v>
      </c>
      <c r="L24" s="144">
        <f aca="true" t="shared" si="6" ref="L24:L32">INDEX(H$47:H$246,MATCH(N24,F$47:F$246,FALSE))</f>
        <v>22.484706025342962</v>
      </c>
      <c r="N24" s="1">
        <f>N23-1</f>
        <v>9</v>
      </c>
    </row>
    <row r="25" spans="10:14" ht="12.75">
      <c r="J25">
        <f t="shared" si="5"/>
        <v>193</v>
      </c>
      <c r="K25" s="5" t="str">
        <f t="shared" si="4"/>
        <v>Mongolia</v>
      </c>
      <c r="L25" s="144">
        <f t="shared" si="6"/>
        <v>21.846379136612786</v>
      </c>
      <c r="N25" s="1">
        <f aca="true" t="shared" si="7" ref="N25:N32">N24-1</f>
        <v>8</v>
      </c>
    </row>
    <row r="26" spans="10:14" ht="12.75">
      <c r="J26">
        <f t="shared" si="5"/>
        <v>194</v>
      </c>
      <c r="K26" s="5" t="str">
        <f t="shared" si="4"/>
        <v>Democratic Rep Congo</v>
      </c>
      <c r="L26" s="144">
        <f t="shared" si="6"/>
        <v>21.817877136870653</v>
      </c>
      <c r="N26" s="1">
        <f t="shared" si="7"/>
        <v>7</v>
      </c>
    </row>
    <row r="27" spans="10:14" ht="12.75">
      <c r="J27">
        <f t="shared" si="5"/>
        <v>195</v>
      </c>
      <c r="K27" s="5" t="str">
        <f t="shared" si="4"/>
        <v>Oman</v>
      </c>
      <c r="L27" s="144">
        <f t="shared" si="6"/>
        <v>20.202934234396302</v>
      </c>
      <c r="N27" s="1">
        <f t="shared" si="7"/>
        <v>6</v>
      </c>
    </row>
    <row r="28" spans="10:14" ht="12.75">
      <c r="J28">
        <f t="shared" si="5"/>
        <v>196</v>
      </c>
      <c r="K28" s="5" t="str">
        <f t="shared" si="4"/>
        <v>Qatar</v>
      </c>
      <c r="L28" s="144">
        <f t="shared" si="6"/>
        <v>19.62130413803431</v>
      </c>
      <c r="N28" s="1">
        <f t="shared" si="7"/>
        <v>5</v>
      </c>
    </row>
    <row r="29" spans="10:14" ht="12.75">
      <c r="J29">
        <f t="shared" si="5"/>
        <v>197</v>
      </c>
      <c r="K29" s="5" t="str">
        <f t="shared" si="4"/>
        <v>Syrian Arab Republic</v>
      </c>
      <c r="L29" s="144">
        <f t="shared" si="6"/>
        <v>18.18960770720004</v>
      </c>
      <c r="N29" s="1">
        <f t="shared" si="7"/>
        <v>4</v>
      </c>
    </row>
    <row r="30" spans="10:14" ht="12.75">
      <c r="J30">
        <f t="shared" si="5"/>
        <v>198</v>
      </c>
      <c r="K30" s="5" t="str">
        <f t="shared" si="4"/>
        <v>Rwanda</v>
      </c>
      <c r="L30" s="144">
        <f t="shared" si="6"/>
        <v>16.317657053721405</v>
      </c>
      <c r="N30" s="1">
        <f t="shared" si="7"/>
        <v>3</v>
      </c>
    </row>
    <row r="31" spans="10:14" ht="12.75">
      <c r="J31">
        <f t="shared" si="5"/>
        <v>199</v>
      </c>
      <c r="K31" s="5" t="str">
        <f t="shared" si="4"/>
        <v>Guatemala</v>
      </c>
      <c r="L31" s="144">
        <f t="shared" si="6"/>
        <v>10.416127300855617</v>
      </c>
      <c r="N31" s="1">
        <f t="shared" si="7"/>
        <v>2</v>
      </c>
    </row>
    <row r="32" spans="10:14" ht="12.75">
      <c r="J32">
        <f t="shared" si="5"/>
        <v>200</v>
      </c>
      <c r="K32" s="5" t="str">
        <f t="shared" si="4"/>
        <v>Haiti</v>
      </c>
      <c r="L32" s="144">
        <f t="shared" si="6"/>
        <v>5.358625718327163</v>
      </c>
      <c r="N32" s="1">
        <f t="shared" si="7"/>
        <v>1</v>
      </c>
    </row>
    <row r="34" spans="5:12" ht="12.75">
      <c r="E34" s="48"/>
      <c r="J34" s="147" t="s">
        <v>479</v>
      </c>
      <c r="K34" s="146"/>
      <c r="L34" s="146"/>
    </row>
    <row r="42" spans="8:9" ht="12.75">
      <c r="H42" s="46" t="s">
        <v>431</v>
      </c>
      <c r="I42" s="46" t="s">
        <v>430</v>
      </c>
    </row>
    <row r="43" spans="8:9" ht="12.75">
      <c r="H43" s="1">
        <f>MAX(H47:H246)</f>
        <v>279.5408839607625</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42.70673504788041</v>
      </c>
      <c r="C47" s="1">
        <f>IF(F47=1,I47/2,I47/2+VLOOKUP(F47-1,F$47:I$246,4,FALSE)/2+VLOOKUP(F47-1,F$47:G$246,2,FALSE))</f>
        <v>1613.791</v>
      </c>
      <c r="D47" s="1">
        <f>C47+J47</f>
        <v>2261.241</v>
      </c>
      <c r="E47" s="1">
        <f>1000*(INT(1000*H47)+I47/I$248)+M47</f>
        <v>42706301.44707608</v>
      </c>
      <c r="F47" s="1">
        <f aca="true" t="shared" si="8" ref="F47:F78">RANK(E47,E$47:E$246,1)</f>
        <v>57</v>
      </c>
      <c r="G47" s="3">
        <f aca="true" t="shared" si="9" ref="G47:G78">C47</f>
        <v>1613.791</v>
      </c>
      <c r="H47" s="1">
        <f>INDEX(Data!F$21:F$220,Graph!M47)</f>
        <v>42.70673504788041</v>
      </c>
      <c r="I47" s="1">
        <f>INDEX(Data!G$21:G$220,Graph!M47)</f>
        <v>1294.9</v>
      </c>
      <c r="J47">
        <f>I47/2</f>
        <v>647.45</v>
      </c>
      <c r="K47" s="1">
        <f>IF(F47=200,0,B47-VLOOKUP(F47+1,F$47:H$246,3,FALSE))</f>
        <v>-0.021833101355348106</v>
      </c>
      <c r="L47">
        <v>7</v>
      </c>
      <c r="M47">
        <v>94</v>
      </c>
    </row>
    <row r="48" spans="1:13" ht="12.75">
      <c r="A48" s="1" t="str">
        <f>INDEX(Data!B$21:B$220,Graph!M48)</f>
        <v>India</v>
      </c>
      <c r="B48" s="1">
        <f aca="true" t="shared" si="10" ref="B48:B111">H48</f>
        <v>54.611652613024624</v>
      </c>
      <c r="C48" s="1">
        <f aca="true" t="shared" si="11" ref="C48:C111">IF(F48=1,I48/2,I48/2+VLOOKUP(F48-1,F$47:I$246,4,FALSE)/2+VLOOKUP(F48-1,F$47:G$246,2,FALSE))</f>
        <v>3221.437999999999</v>
      </c>
      <c r="D48" s="1">
        <f aca="true" t="shared" si="12" ref="D48:D111">C48+J48</f>
        <v>3746.187999999999</v>
      </c>
      <c r="E48" s="1">
        <f aca="true" t="shared" si="13" ref="E48:E111">1000*(INT(1000*H48)+I48/I$248)+M48</f>
        <v>54611295.13321982</v>
      </c>
      <c r="F48" s="1">
        <f t="shared" si="8"/>
        <v>87</v>
      </c>
      <c r="G48" s="3">
        <f t="shared" si="9"/>
        <v>3221.437999999999</v>
      </c>
      <c r="H48" s="1">
        <f>INDEX(Data!F$21:F$220,Graph!M48)</f>
        <v>54.611652613024624</v>
      </c>
      <c r="I48" s="1">
        <f>INDEX(Data!G$21:G$220,Graph!M48)</f>
        <v>1049.5</v>
      </c>
      <c r="J48">
        <f aca="true" t="shared" si="14" ref="J48:J111">I48/2</f>
        <v>524.75</v>
      </c>
      <c r="K48" s="1">
        <f aca="true" t="shared" si="15" ref="K48:K111">IF(F48=200,0,B48-VLOOKUP(F48+1,F$47:H$246,3,FALSE))</f>
        <v>-1.4511102190772505</v>
      </c>
      <c r="L48">
        <v>4</v>
      </c>
      <c r="M48">
        <v>127</v>
      </c>
    </row>
    <row r="49" spans="1:13" ht="12.75">
      <c r="A49" s="1" t="str">
        <f>INDEX(Data!B$21:B$220,Graph!M49)</f>
        <v>United States</v>
      </c>
      <c r="B49" s="1">
        <f t="shared" si="10"/>
        <v>155.8005675549473</v>
      </c>
      <c r="C49" s="1">
        <f t="shared" si="11"/>
        <v>5411.2019999999975</v>
      </c>
      <c r="D49" s="1">
        <f t="shared" si="12"/>
        <v>5556.7019999999975</v>
      </c>
      <c r="E49" s="1">
        <f t="shared" si="13"/>
        <v>155800054.61912048</v>
      </c>
      <c r="F49" s="1">
        <f t="shared" si="8"/>
        <v>158</v>
      </c>
      <c r="G49" s="3">
        <f t="shared" si="9"/>
        <v>5411.2019999999975</v>
      </c>
      <c r="H49" s="1">
        <f>INDEX(Data!F$21:F$220,Graph!M49)</f>
        <v>155.8005675549473</v>
      </c>
      <c r="I49" s="1">
        <f>INDEX(Data!G$21:G$220,Graph!M49)</f>
        <v>291</v>
      </c>
      <c r="J49">
        <f t="shared" si="14"/>
        <v>145.5</v>
      </c>
      <c r="K49" s="1">
        <f t="shared" si="15"/>
        <v>-1.9419650236134203</v>
      </c>
      <c r="L49">
        <v>10</v>
      </c>
      <c r="M49">
        <v>8</v>
      </c>
    </row>
    <row r="50" spans="1:13" ht="12.75">
      <c r="A50" s="1" t="str">
        <f>INDEX(Data!B$21:B$220,Graph!M50)</f>
        <v>Indonesia</v>
      </c>
      <c r="B50" s="1">
        <f t="shared" si="10"/>
        <v>98.93212030330048</v>
      </c>
      <c r="C50" s="1">
        <f t="shared" si="11"/>
        <v>4971.332999999997</v>
      </c>
      <c r="D50" s="1">
        <f t="shared" si="12"/>
        <v>5079.882999999997</v>
      </c>
      <c r="E50" s="1">
        <f t="shared" si="13"/>
        <v>98932145.78010674</v>
      </c>
      <c r="F50" s="1">
        <f t="shared" si="8"/>
        <v>136</v>
      </c>
      <c r="G50" s="3">
        <f t="shared" si="9"/>
        <v>4971.332999999997</v>
      </c>
      <c r="H50" s="1">
        <f>INDEX(Data!F$21:F$220,Graph!M50)</f>
        <v>98.93212030330048</v>
      </c>
      <c r="I50" s="1">
        <f>INDEX(Data!G$21:G$220,Graph!M50)</f>
        <v>217.1</v>
      </c>
      <c r="J50">
        <f t="shared" si="14"/>
        <v>108.55</v>
      </c>
      <c r="K50" s="1">
        <f t="shared" si="15"/>
        <v>-2.3287607962595303</v>
      </c>
      <c r="L50">
        <v>5</v>
      </c>
      <c r="M50">
        <v>111</v>
      </c>
    </row>
    <row r="51" spans="1:13" ht="12.75">
      <c r="A51" s="1" t="str">
        <f>INDEX(Data!B$21:B$220,Graph!M51)</f>
        <v>Brazil</v>
      </c>
      <c r="B51" s="1">
        <f t="shared" si="10"/>
        <v>79.9148177125146</v>
      </c>
      <c r="C51" s="1">
        <f t="shared" si="11"/>
        <v>4563.740999999997</v>
      </c>
      <c r="D51" s="1">
        <f t="shared" si="12"/>
        <v>4651.890999999997</v>
      </c>
      <c r="E51" s="1">
        <f t="shared" si="13"/>
        <v>79914100.24381769</v>
      </c>
      <c r="F51" s="1">
        <f t="shared" si="8"/>
        <v>119</v>
      </c>
      <c r="G51" s="3">
        <f t="shared" si="9"/>
        <v>4563.740999999997</v>
      </c>
      <c r="H51" s="1">
        <f>INDEX(Data!F$21:F$220,Graph!M51)</f>
        <v>79.9148177125146</v>
      </c>
      <c r="I51" s="1">
        <f>INDEX(Data!G$21:G$220,Graph!M51)</f>
        <v>176.3</v>
      </c>
      <c r="J51">
        <f t="shared" si="14"/>
        <v>88.15</v>
      </c>
      <c r="K51" s="1">
        <f t="shared" si="15"/>
        <v>-0.813254139195692</v>
      </c>
      <c r="L51">
        <v>8</v>
      </c>
      <c r="M51">
        <v>72</v>
      </c>
    </row>
    <row r="52" spans="1:13" ht="12.75">
      <c r="A52" s="1" t="str">
        <f>INDEX(Data!B$21:B$220,Graph!M52)</f>
        <v>Pakistan</v>
      </c>
      <c r="B52" s="1">
        <f t="shared" si="10"/>
        <v>71.22595570165726</v>
      </c>
      <c r="C52" s="1">
        <f t="shared" si="11"/>
        <v>4193.440999999999</v>
      </c>
      <c r="D52" s="1">
        <f t="shared" si="12"/>
        <v>4268.390999999999</v>
      </c>
      <c r="E52" s="1">
        <f t="shared" si="13"/>
        <v>71225166.01445417</v>
      </c>
      <c r="F52" s="1">
        <f t="shared" si="8"/>
        <v>108</v>
      </c>
      <c r="G52" s="3">
        <f t="shared" si="9"/>
        <v>4193.440999999999</v>
      </c>
      <c r="H52" s="1">
        <f>INDEX(Data!F$21:F$220,Graph!M52)</f>
        <v>71.22595570165726</v>
      </c>
      <c r="I52" s="1">
        <f>INDEX(Data!G$21:G$220,Graph!M52)</f>
        <v>149.9</v>
      </c>
      <c r="J52">
        <f t="shared" si="14"/>
        <v>74.95</v>
      </c>
      <c r="K52" s="1">
        <f t="shared" si="15"/>
        <v>-0.3883748630724284</v>
      </c>
      <c r="L52">
        <v>4</v>
      </c>
      <c r="M52">
        <v>142</v>
      </c>
    </row>
    <row r="53" spans="1:13" ht="12.75">
      <c r="A53" s="1" t="str">
        <f>INDEX(Data!B$21:B$220,Graph!M53)</f>
        <v>Russian Federation</v>
      </c>
      <c r="B53" s="1">
        <f t="shared" si="10"/>
        <v>164.61879934703666</v>
      </c>
      <c r="C53" s="1">
        <f t="shared" si="11"/>
        <v>5683.420999999997</v>
      </c>
      <c r="D53" s="1">
        <f t="shared" si="12"/>
        <v>5755.470999999997</v>
      </c>
      <c r="E53" s="1">
        <f t="shared" si="13"/>
        <v>164618080.0852758</v>
      </c>
      <c r="F53" s="1">
        <f t="shared" si="8"/>
        <v>166</v>
      </c>
      <c r="G53" s="3">
        <f t="shared" si="9"/>
        <v>5683.420999999997</v>
      </c>
      <c r="H53" s="1">
        <f>INDEX(Data!F$21:F$220,Graph!M53)</f>
        <v>164.61879934703666</v>
      </c>
      <c r="I53" s="1">
        <f>INDEX(Data!G$21:G$220,Graph!M53)</f>
        <v>144.1</v>
      </c>
      <c r="J53">
        <f t="shared" si="14"/>
        <v>72.05</v>
      </c>
      <c r="K53" s="1">
        <f t="shared" si="15"/>
        <v>-3.359121741038848</v>
      </c>
      <c r="L53">
        <v>6</v>
      </c>
      <c r="M53">
        <v>57</v>
      </c>
    </row>
    <row r="54" spans="1:13" ht="12.75">
      <c r="A54" s="1" t="str">
        <f>INDEX(Data!B$21:B$220,Graph!M54)</f>
        <v>Bangladesh</v>
      </c>
      <c r="B54" s="1">
        <f t="shared" si="10"/>
        <v>39.98596049607638</v>
      </c>
      <c r="C54" s="1">
        <f t="shared" si="11"/>
        <v>665.1409999999998</v>
      </c>
      <c r="D54" s="1">
        <f t="shared" si="12"/>
        <v>737.0409999999998</v>
      </c>
      <c r="E54" s="1">
        <f t="shared" si="13"/>
        <v>39985161.037214875</v>
      </c>
      <c r="F54" s="1">
        <f t="shared" si="8"/>
        <v>50</v>
      </c>
      <c r="G54" s="3">
        <f t="shared" si="9"/>
        <v>665.1409999999998</v>
      </c>
      <c r="H54" s="1">
        <f>INDEX(Data!F$21:F$220,Graph!M54)</f>
        <v>39.98596049607638</v>
      </c>
      <c r="I54" s="1">
        <f>INDEX(Data!G$21:G$220,Graph!M54)</f>
        <v>143.8</v>
      </c>
      <c r="J54">
        <f t="shared" si="14"/>
        <v>71.9</v>
      </c>
      <c r="K54" s="1">
        <f t="shared" si="15"/>
        <v>-0.6181820684801522</v>
      </c>
      <c r="L54">
        <v>4</v>
      </c>
      <c r="M54">
        <v>138</v>
      </c>
    </row>
    <row r="55" spans="1:13" ht="12.75">
      <c r="A55" s="1" t="str">
        <f>INDEX(Data!B$21:B$220,Graph!M55)</f>
        <v>Japan</v>
      </c>
      <c r="B55" s="1">
        <f t="shared" si="10"/>
        <v>78.79243098395324</v>
      </c>
      <c r="C55" s="1">
        <f t="shared" si="11"/>
        <v>4411.840999999998</v>
      </c>
      <c r="D55" s="1">
        <f t="shared" si="12"/>
        <v>4475.590999999998</v>
      </c>
      <c r="E55" s="1">
        <f t="shared" si="13"/>
        <v>78792029.42590332</v>
      </c>
      <c r="F55" s="1">
        <f t="shared" si="8"/>
        <v>118</v>
      </c>
      <c r="G55" s="3">
        <f t="shared" si="9"/>
        <v>4411.840999999998</v>
      </c>
      <c r="H55" s="1">
        <f>INDEX(Data!F$21:F$220,Graph!M55)</f>
        <v>78.79243098395324</v>
      </c>
      <c r="I55" s="1">
        <f>INDEX(Data!G$21:G$220,Graph!M55)</f>
        <v>127.5</v>
      </c>
      <c r="J55">
        <f t="shared" si="14"/>
        <v>63.75</v>
      </c>
      <c r="K55" s="1">
        <f t="shared" si="15"/>
        <v>-1.1223867285613665</v>
      </c>
      <c r="L55">
        <v>12</v>
      </c>
      <c r="M55">
        <v>9</v>
      </c>
    </row>
    <row r="56" spans="1:13" ht="12.75">
      <c r="A56" s="1" t="str">
        <f>INDEX(Data!B$21:B$220,Graph!M56)</f>
        <v>Nigeria</v>
      </c>
      <c r="B56" s="1">
        <f t="shared" si="10"/>
        <v>87.82412216568855</v>
      </c>
      <c r="C56" s="1">
        <f t="shared" si="11"/>
        <v>4762.702999999997</v>
      </c>
      <c r="D56" s="1">
        <f t="shared" si="12"/>
        <v>4823.152999999997</v>
      </c>
      <c r="E56" s="1">
        <f t="shared" si="13"/>
        <v>87824170.36856245</v>
      </c>
      <c r="F56" s="1">
        <f t="shared" si="8"/>
        <v>128</v>
      </c>
      <c r="G56" s="3">
        <f t="shared" si="9"/>
        <v>4762.702999999997</v>
      </c>
      <c r="H56" s="1">
        <f>INDEX(Data!F$21:F$220,Graph!M56)</f>
        <v>87.82412216568855</v>
      </c>
      <c r="I56" s="1">
        <f>INDEX(Data!G$21:G$220,Graph!M56)</f>
        <v>120.9</v>
      </c>
      <c r="J56">
        <f t="shared" si="14"/>
        <v>60.45</v>
      </c>
      <c r="K56" s="1">
        <f t="shared" si="15"/>
        <v>-0.6679493695351795</v>
      </c>
      <c r="L56">
        <v>3</v>
      </c>
      <c r="M56">
        <v>151</v>
      </c>
    </row>
    <row r="57" spans="1:13" ht="12.75">
      <c r="A57" s="1" t="str">
        <f>INDEX(Data!B$21:B$220,Graph!M57)</f>
        <v>Mexico</v>
      </c>
      <c r="B57" s="1">
        <f t="shared" si="10"/>
        <v>41.09904378953563</v>
      </c>
      <c r="C57" s="1">
        <f t="shared" si="11"/>
        <v>818.1409999999998</v>
      </c>
      <c r="D57" s="1">
        <f t="shared" si="12"/>
        <v>869.1409999999998</v>
      </c>
      <c r="E57" s="1">
        <f t="shared" si="13"/>
        <v>41099069.34072265</v>
      </c>
      <c r="F57" s="1">
        <f t="shared" si="8"/>
        <v>52</v>
      </c>
      <c r="G57" s="3">
        <f t="shared" si="9"/>
        <v>818.1409999999998</v>
      </c>
      <c r="H57" s="1">
        <f>INDEX(Data!F$21:F$220,Graph!M57)</f>
        <v>41.09904378953563</v>
      </c>
      <c r="I57" s="1">
        <f>INDEX(Data!G$21:G$220,Graph!M57)</f>
        <v>102</v>
      </c>
      <c r="J57">
        <f t="shared" si="14"/>
        <v>51</v>
      </c>
      <c r="K57" s="1">
        <f t="shared" si="15"/>
        <v>-0.45296876711955036</v>
      </c>
      <c r="L57">
        <v>10</v>
      </c>
      <c r="M57">
        <v>53</v>
      </c>
    </row>
    <row r="58" spans="1:13" ht="12.75">
      <c r="A58" s="1" t="str">
        <f>INDEX(Data!B$21:B$220,Graph!M58)</f>
        <v>Germany</v>
      </c>
      <c r="B58" s="1">
        <f t="shared" si="10"/>
        <v>238.54918090173794</v>
      </c>
      <c r="C58" s="1">
        <f t="shared" si="11"/>
        <v>6106.573999999996</v>
      </c>
      <c r="D58" s="1">
        <f t="shared" si="12"/>
        <v>6147.773999999996</v>
      </c>
      <c r="E58" s="1">
        <f t="shared" si="13"/>
        <v>238549032.20074064</v>
      </c>
      <c r="F58" s="1">
        <f t="shared" si="8"/>
        <v>195</v>
      </c>
      <c r="G58" s="3">
        <f t="shared" si="9"/>
        <v>6106.573999999996</v>
      </c>
      <c r="H58" s="1">
        <f>INDEX(Data!F$21:F$220,Graph!M58)</f>
        <v>238.54918090173794</v>
      </c>
      <c r="I58" s="1">
        <f>INDEX(Data!G$21:G$220,Graph!M58)</f>
        <v>82.4</v>
      </c>
      <c r="J58">
        <f t="shared" si="14"/>
        <v>41.2</v>
      </c>
      <c r="K58" s="1">
        <f t="shared" si="15"/>
        <v>-1.6595645611506313</v>
      </c>
      <c r="L58">
        <v>11</v>
      </c>
      <c r="M58">
        <v>19</v>
      </c>
    </row>
    <row r="59" spans="1:13" ht="12.75">
      <c r="A59" s="1" t="str">
        <f>INDEX(Data!B$21:B$220,Graph!M59)</f>
        <v>Viet Nam</v>
      </c>
      <c r="B59" s="1">
        <f t="shared" si="10"/>
        <v>46.461736005324475</v>
      </c>
      <c r="C59" s="1">
        <f t="shared" si="11"/>
        <v>2323.299</v>
      </c>
      <c r="D59" s="1">
        <f t="shared" si="12"/>
        <v>2363.449</v>
      </c>
      <c r="E59" s="1">
        <f t="shared" si="13"/>
        <v>46461124.864314005</v>
      </c>
      <c r="F59" s="1">
        <f t="shared" si="8"/>
        <v>63</v>
      </c>
      <c r="G59" s="3">
        <f t="shared" si="9"/>
        <v>2323.299</v>
      </c>
      <c r="H59" s="1">
        <f>INDEX(Data!F$21:F$220,Graph!M59)</f>
        <v>46.461736005324475</v>
      </c>
      <c r="I59" s="1">
        <f>INDEX(Data!G$21:G$220,Graph!M59)</f>
        <v>80.3</v>
      </c>
      <c r="J59">
        <f t="shared" si="14"/>
        <v>40.15</v>
      </c>
      <c r="K59" s="1">
        <f t="shared" si="15"/>
        <v>-0.248513979674712</v>
      </c>
      <c r="L59">
        <v>5</v>
      </c>
      <c r="M59">
        <v>112</v>
      </c>
    </row>
    <row r="60" spans="1:13" ht="12.75">
      <c r="A60" s="1" t="str">
        <f>INDEX(Data!B$21:B$220,Graph!M60)</f>
        <v>Philippines</v>
      </c>
      <c r="B60" s="1">
        <f t="shared" si="10"/>
        <v>47.960612993879</v>
      </c>
      <c r="C60" s="1">
        <f t="shared" si="11"/>
        <v>2405.6490000000003</v>
      </c>
      <c r="D60" s="1">
        <f t="shared" si="12"/>
        <v>2444.9490000000005</v>
      </c>
      <c r="E60" s="1">
        <f t="shared" si="13"/>
        <v>47960095.59196863</v>
      </c>
      <c r="F60" s="1">
        <f t="shared" si="8"/>
        <v>67</v>
      </c>
      <c r="G60" s="3">
        <f t="shared" si="9"/>
        <v>2405.6490000000003</v>
      </c>
      <c r="H60" s="1">
        <f>INDEX(Data!F$21:F$220,Graph!M60)</f>
        <v>47.960612993879</v>
      </c>
      <c r="I60" s="1">
        <f>INDEX(Data!G$21:G$220,Graph!M60)</f>
        <v>78.6</v>
      </c>
      <c r="J60">
        <f t="shared" si="14"/>
        <v>39.3</v>
      </c>
      <c r="K60" s="1">
        <f t="shared" si="15"/>
        <v>-0.568706013280952</v>
      </c>
      <c r="L60">
        <v>5</v>
      </c>
      <c r="M60">
        <v>83</v>
      </c>
    </row>
    <row r="61" spans="1:13" ht="12.75">
      <c r="A61" s="1" t="str">
        <f>INDEX(Data!B$21:B$220,Graph!M61)</f>
        <v>Egypt</v>
      </c>
      <c r="B61" s="1">
        <f t="shared" si="10"/>
        <v>61.268765935381815</v>
      </c>
      <c r="C61" s="1">
        <f t="shared" si="11"/>
        <v>3951.047999999999</v>
      </c>
      <c r="D61" s="1">
        <f t="shared" si="12"/>
        <v>3986.297999999999</v>
      </c>
      <c r="E61" s="1">
        <f t="shared" si="13"/>
        <v>61268131.294323005</v>
      </c>
      <c r="F61" s="1">
        <f t="shared" si="8"/>
        <v>96</v>
      </c>
      <c r="G61" s="3">
        <f t="shared" si="9"/>
        <v>3951.047999999999</v>
      </c>
      <c r="H61" s="1">
        <f>INDEX(Data!F$21:F$220,Graph!M61)</f>
        <v>61.268765935381815</v>
      </c>
      <c r="I61" s="1">
        <f>INDEX(Data!G$21:G$220,Graph!M61)</f>
        <v>70.5</v>
      </c>
      <c r="J61">
        <f t="shared" si="14"/>
        <v>35.25</v>
      </c>
      <c r="K61" s="1">
        <f t="shared" si="15"/>
        <v>-0.431629084787744</v>
      </c>
      <c r="L61">
        <v>3</v>
      </c>
      <c r="M61">
        <v>120</v>
      </c>
    </row>
    <row r="62" spans="1:13" ht="12.75">
      <c r="A62" s="1" t="str">
        <f>INDEX(Data!B$21:B$220,Graph!M62)</f>
        <v>Turkey</v>
      </c>
      <c r="B62" s="1">
        <f t="shared" si="10"/>
        <v>52.12571855365188</v>
      </c>
      <c r="C62" s="1">
        <f t="shared" si="11"/>
        <v>2551.8989999999994</v>
      </c>
      <c r="D62" s="1">
        <f t="shared" si="12"/>
        <v>2587.0489999999995</v>
      </c>
      <c r="E62" s="1">
        <f t="shared" si="13"/>
        <v>52125099.26228237</v>
      </c>
      <c r="F62" s="1">
        <f t="shared" si="8"/>
        <v>79</v>
      </c>
      <c r="G62" s="3">
        <f t="shared" si="9"/>
        <v>2551.8989999999994</v>
      </c>
      <c r="H62" s="1">
        <f>INDEX(Data!F$21:F$220,Graph!M62)</f>
        <v>52.12571855365188</v>
      </c>
      <c r="I62" s="1">
        <f>INDEX(Data!G$21:G$220,Graph!M62)</f>
        <v>70.3</v>
      </c>
      <c r="J62">
        <f t="shared" si="14"/>
        <v>35.15</v>
      </c>
      <c r="K62" s="1">
        <f t="shared" si="15"/>
        <v>-0.817617841581189</v>
      </c>
      <c r="L62">
        <v>9</v>
      </c>
      <c r="M62">
        <v>88</v>
      </c>
    </row>
    <row r="63" spans="1:13" ht="12.75">
      <c r="A63" s="1" t="str">
        <f>INDEX(Data!B$21:B$220,Graph!M63)</f>
        <v>Ethiopia</v>
      </c>
      <c r="B63" s="1">
        <f t="shared" si="10"/>
        <v>41.55201255665518</v>
      </c>
      <c r="C63" s="1">
        <f t="shared" si="11"/>
        <v>903.6409999999998</v>
      </c>
      <c r="D63" s="1">
        <f t="shared" si="12"/>
        <v>938.1409999999998</v>
      </c>
      <c r="E63" s="1">
        <f t="shared" si="13"/>
        <v>41552181.05401827</v>
      </c>
      <c r="F63" s="1">
        <f t="shared" si="8"/>
        <v>53</v>
      </c>
      <c r="G63" s="3">
        <f t="shared" si="9"/>
        <v>903.6409999999998</v>
      </c>
      <c r="H63" s="1">
        <f>INDEX(Data!F$21:F$220,Graph!M63)</f>
        <v>41.55201255665518</v>
      </c>
      <c r="I63" s="1">
        <f>INDEX(Data!G$21:G$220,Graph!M63)</f>
        <v>69</v>
      </c>
      <c r="J63">
        <f t="shared" si="14"/>
        <v>34.5</v>
      </c>
      <c r="K63" s="1">
        <f t="shared" si="15"/>
        <v>-0.7308826822571248</v>
      </c>
      <c r="L63">
        <v>2</v>
      </c>
      <c r="M63">
        <v>170</v>
      </c>
    </row>
    <row r="64" spans="1:13" ht="12.75">
      <c r="A64" s="1" t="str">
        <f>INDEX(Data!B$21:B$220,Graph!M64)</f>
        <v>Iran (Islamic Republic of)</v>
      </c>
      <c r="B64" s="1">
        <f t="shared" si="10"/>
        <v>22.792723005487996</v>
      </c>
      <c r="C64" s="1">
        <f t="shared" si="11"/>
        <v>149.95000000000002</v>
      </c>
      <c r="D64" s="1">
        <f t="shared" si="12"/>
        <v>184</v>
      </c>
      <c r="E64" s="1">
        <f t="shared" si="13"/>
        <v>22792111.909835417</v>
      </c>
      <c r="F64" s="1">
        <f t="shared" si="8"/>
        <v>10</v>
      </c>
      <c r="G64" s="3">
        <f t="shared" si="9"/>
        <v>149.95000000000002</v>
      </c>
      <c r="H64" s="1">
        <f>INDEX(Data!F$21:F$220,Graph!M64)</f>
        <v>22.792723005487996</v>
      </c>
      <c r="I64" s="1">
        <f>INDEX(Data!G$21:G$220,Graph!M64)</f>
        <v>68.1</v>
      </c>
      <c r="J64">
        <f t="shared" si="14"/>
        <v>34.05</v>
      </c>
      <c r="K64" s="1">
        <f t="shared" si="15"/>
        <v>-0.008657447197286672</v>
      </c>
      <c r="L64">
        <v>6</v>
      </c>
      <c r="M64">
        <v>101</v>
      </c>
    </row>
    <row r="65" spans="1:13" ht="12.75">
      <c r="A65" s="1" t="str">
        <f>INDEX(Data!B$21:B$220,Graph!M65)</f>
        <v>Thailand</v>
      </c>
      <c r="B65" s="1">
        <f t="shared" si="10"/>
        <v>53.41233427689617</v>
      </c>
      <c r="C65" s="1">
        <f t="shared" si="11"/>
        <v>2622.1879999999996</v>
      </c>
      <c r="D65" s="1">
        <f t="shared" si="12"/>
        <v>2653.2879999999996</v>
      </c>
      <c r="E65" s="1">
        <f t="shared" si="13"/>
        <v>53412085.96463675</v>
      </c>
      <c r="F65" s="1">
        <f t="shared" si="8"/>
        <v>82</v>
      </c>
      <c r="G65" s="3">
        <f t="shared" si="9"/>
        <v>2622.1879999999996</v>
      </c>
      <c r="H65" s="1">
        <f>INDEX(Data!F$21:F$220,Graph!M65)</f>
        <v>53.41233427689617</v>
      </c>
      <c r="I65" s="1">
        <f>INDEX(Data!G$21:G$220,Graph!M65)</f>
        <v>62.2</v>
      </c>
      <c r="J65">
        <f t="shared" si="14"/>
        <v>31.1</v>
      </c>
      <c r="K65" s="1">
        <f t="shared" si="15"/>
        <v>-0.505312902336442</v>
      </c>
      <c r="L65">
        <v>5</v>
      </c>
      <c r="M65">
        <v>76</v>
      </c>
    </row>
    <row r="66" spans="1:13" ht="12.75">
      <c r="A66" s="1" t="str">
        <f>INDEX(Data!B$21:B$220,Graph!M66)</f>
        <v>France</v>
      </c>
      <c r="B66" s="1">
        <f t="shared" si="10"/>
        <v>209.4356091580136</v>
      </c>
      <c r="C66" s="1">
        <f t="shared" si="11"/>
        <v>6018.739999999997</v>
      </c>
      <c r="D66" s="1">
        <f t="shared" si="12"/>
        <v>6048.639999999997</v>
      </c>
      <c r="E66" s="1">
        <f t="shared" si="13"/>
        <v>209435025.58014917</v>
      </c>
      <c r="F66" s="1">
        <f t="shared" si="8"/>
        <v>188</v>
      </c>
      <c r="G66" s="3">
        <f t="shared" si="9"/>
        <v>6018.739999999997</v>
      </c>
      <c r="H66" s="1">
        <f>INDEX(Data!F$21:F$220,Graph!M66)</f>
        <v>209.4356091580136</v>
      </c>
      <c r="I66" s="1">
        <f>INDEX(Data!G$21:G$220,Graph!M66)</f>
        <v>59.8</v>
      </c>
      <c r="J66">
        <f t="shared" si="14"/>
        <v>29.9</v>
      </c>
      <c r="K66" s="1">
        <f t="shared" si="15"/>
        <v>-5.397511268691943</v>
      </c>
      <c r="L66">
        <v>11</v>
      </c>
      <c r="M66">
        <v>16</v>
      </c>
    </row>
    <row r="67" spans="1:13" ht="12.75">
      <c r="A67" s="1" t="str">
        <f>INDEX(Data!B$21:B$220,Graph!M67)</f>
        <v>United Kingdom</v>
      </c>
      <c r="B67" s="1">
        <f t="shared" si="10"/>
        <v>253.76617035699215</v>
      </c>
      <c r="C67" s="1">
        <f t="shared" si="11"/>
        <v>6207.123999999995</v>
      </c>
      <c r="D67" s="1">
        <f t="shared" si="12"/>
        <v>6236.673999999995</v>
      </c>
      <c r="E67" s="1">
        <f t="shared" si="13"/>
        <v>253766021.46800697</v>
      </c>
      <c r="F67" s="1">
        <f t="shared" si="8"/>
        <v>199</v>
      </c>
      <c r="G67" s="3">
        <f t="shared" si="9"/>
        <v>6207.123999999995</v>
      </c>
      <c r="H67" s="1">
        <f>INDEX(Data!F$21:F$220,Graph!M67)</f>
        <v>253.76617035699215</v>
      </c>
      <c r="I67" s="1">
        <f>INDEX(Data!G$21:G$220,Graph!M67)</f>
        <v>59.1</v>
      </c>
      <c r="J67">
        <f t="shared" si="14"/>
        <v>29.55</v>
      </c>
      <c r="K67" s="1">
        <f t="shared" si="15"/>
        <v>-25.77471360377038</v>
      </c>
      <c r="L67">
        <v>11</v>
      </c>
      <c r="M67">
        <v>12</v>
      </c>
    </row>
    <row r="68" spans="1:13" ht="12.75">
      <c r="A68" s="1" t="str">
        <f>INDEX(Data!B$21:B$220,Graph!M68)</f>
        <v>Italy</v>
      </c>
      <c r="B68" s="1">
        <f t="shared" si="10"/>
        <v>202.23101409510184</v>
      </c>
      <c r="C68" s="1">
        <f t="shared" si="11"/>
        <v>5959.689999999997</v>
      </c>
      <c r="D68" s="1">
        <f t="shared" si="12"/>
        <v>5988.439999999997</v>
      </c>
      <c r="E68" s="1">
        <f t="shared" si="13"/>
        <v>202231030.2116819</v>
      </c>
      <c r="F68" s="1">
        <f t="shared" si="8"/>
        <v>186</v>
      </c>
      <c r="G68" s="3">
        <f t="shared" si="9"/>
        <v>5959.689999999997</v>
      </c>
      <c r="H68" s="1">
        <f>INDEX(Data!F$21:F$220,Graph!M68)</f>
        <v>202.23101409510184</v>
      </c>
      <c r="I68" s="1">
        <f>INDEX(Data!G$21:G$220,Graph!M68)</f>
        <v>57.5</v>
      </c>
      <c r="J68">
        <f t="shared" si="14"/>
        <v>28.75</v>
      </c>
      <c r="K68" s="1">
        <f t="shared" si="15"/>
        <v>-0.7281823558301426</v>
      </c>
      <c r="L68">
        <v>11</v>
      </c>
      <c r="M68">
        <v>21</v>
      </c>
    </row>
    <row r="69" spans="1:13" ht="12.75">
      <c r="A69" s="1" t="str">
        <f>INDEX(Data!B$21:B$220,Graph!M69)</f>
        <v>Democratic Rep Congo</v>
      </c>
      <c r="B69" s="1">
        <f t="shared" si="10"/>
        <v>21.817877136870653</v>
      </c>
      <c r="C69" s="1">
        <f t="shared" si="11"/>
        <v>74.9</v>
      </c>
      <c r="D69" s="1">
        <f t="shared" si="12"/>
        <v>100.5</v>
      </c>
      <c r="E69" s="1">
        <f t="shared" si="13"/>
        <v>21817176.20240196</v>
      </c>
      <c r="F69" s="1">
        <f t="shared" si="8"/>
        <v>7</v>
      </c>
      <c r="G69" s="3">
        <f t="shared" si="9"/>
        <v>74.9</v>
      </c>
      <c r="H69" s="1">
        <f>INDEX(Data!F$21:F$220,Graph!M69)</f>
        <v>21.817877136870653</v>
      </c>
      <c r="I69" s="1">
        <f>INDEX(Data!G$21:G$220,Graph!M69)</f>
        <v>51.2</v>
      </c>
      <c r="J69">
        <f t="shared" si="14"/>
        <v>25.6</v>
      </c>
      <c r="K69" s="1">
        <f t="shared" si="15"/>
        <v>-0.028501999742132966</v>
      </c>
      <c r="L69">
        <v>1</v>
      </c>
      <c r="M69">
        <v>168</v>
      </c>
    </row>
    <row r="70" spans="1:13" ht="12.75">
      <c r="A70" s="1" t="str">
        <f>INDEX(Data!B$21:B$220,Graph!M70)</f>
        <v>Myanmar</v>
      </c>
      <c r="B70" s="1">
        <f t="shared" si="10"/>
        <v>56.062762832101875</v>
      </c>
      <c r="C70" s="1">
        <f t="shared" si="11"/>
        <v>3770.637999999999</v>
      </c>
      <c r="D70" s="1">
        <f t="shared" si="12"/>
        <v>3795.087999999999</v>
      </c>
      <c r="E70" s="1">
        <f t="shared" si="13"/>
        <v>56062139.83393468</v>
      </c>
      <c r="F70" s="1">
        <f t="shared" si="8"/>
        <v>88</v>
      </c>
      <c r="G70" s="3">
        <f t="shared" si="9"/>
        <v>3770.637999999999</v>
      </c>
      <c r="H70" s="1">
        <f>INDEX(Data!F$21:F$220,Graph!M70)</f>
        <v>56.062762832101875</v>
      </c>
      <c r="I70" s="1">
        <f>INDEX(Data!G$21:G$220,Graph!M70)</f>
        <v>48.9</v>
      </c>
      <c r="J70">
        <f t="shared" si="14"/>
        <v>24.45</v>
      </c>
      <c r="K70" s="1">
        <f t="shared" si="15"/>
        <v>-0.7750021764228308</v>
      </c>
      <c r="L70">
        <v>5</v>
      </c>
      <c r="M70">
        <v>132</v>
      </c>
    </row>
    <row r="71" spans="1:13" ht="12.75">
      <c r="A71" s="1" t="str">
        <f>INDEX(Data!B$21:B$220,Graph!M71)</f>
        <v>Ukraine</v>
      </c>
      <c r="B71" s="1">
        <f t="shared" si="10"/>
        <v>186.87859688930612</v>
      </c>
      <c r="C71" s="1">
        <f t="shared" si="11"/>
        <v>5875.889999999997</v>
      </c>
      <c r="D71" s="1">
        <f t="shared" si="12"/>
        <v>5900.3399999999965</v>
      </c>
      <c r="E71" s="1">
        <f t="shared" si="13"/>
        <v>186878077.8339347</v>
      </c>
      <c r="F71" s="1">
        <f t="shared" si="8"/>
        <v>178</v>
      </c>
      <c r="G71" s="3">
        <f t="shared" si="9"/>
        <v>5875.889999999997</v>
      </c>
      <c r="H71" s="1">
        <f>INDEX(Data!F$21:F$220,Graph!M71)</f>
        <v>186.87859688930612</v>
      </c>
      <c r="I71" s="1">
        <f>INDEX(Data!G$21:G$220,Graph!M71)</f>
        <v>48.9</v>
      </c>
      <c r="J71">
        <f t="shared" si="14"/>
        <v>24.45</v>
      </c>
      <c r="K71" s="1">
        <f t="shared" si="15"/>
        <v>-0.7989127399539484</v>
      </c>
      <c r="L71">
        <v>9</v>
      </c>
      <c r="M71">
        <v>70</v>
      </c>
    </row>
    <row r="72" spans="1:13" ht="12.75">
      <c r="A72" s="1" t="str">
        <f>INDEX(Data!B$21:B$220,Graph!M72)</f>
        <v>Republic of Korea</v>
      </c>
      <c r="B72" s="1">
        <f t="shared" si="10"/>
        <v>32.553007882528874</v>
      </c>
      <c r="C72" s="1">
        <f t="shared" si="11"/>
        <v>422.1180000000001</v>
      </c>
      <c r="D72" s="1">
        <f t="shared" si="12"/>
        <v>445.8180000000001</v>
      </c>
      <c r="E72" s="1">
        <f t="shared" si="13"/>
        <v>32553035.593629938</v>
      </c>
      <c r="F72" s="1">
        <f t="shared" si="8"/>
        <v>30</v>
      </c>
      <c r="G72" s="3">
        <f t="shared" si="9"/>
        <v>422.1180000000001</v>
      </c>
      <c r="H72" s="1">
        <f>INDEX(Data!F$21:F$220,Graph!M72)</f>
        <v>32.553007882528874</v>
      </c>
      <c r="I72" s="1">
        <f>INDEX(Data!G$21:G$220,Graph!M72)</f>
        <v>47.4</v>
      </c>
      <c r="J72">
        <f t="shared" si="14"/>
        <v>23.7</v>
      </c>
      <c r="K72" s="1">
        <f t="shared" si="15"/>
        <v>-0.2296553692996426</v>
      </c>
      <c r="L72">
        <v>7</v>
      </c>
      <c r="M72">
        <v>28</v>
      </c>
    </row>
    <row r="73" spans="1:13" ht="12.75">
      <c r="A73" s="1" t="str">
        <f>INDEX(Data!B$21:B$220,Graph!M73)</f>
        <v>South Africa</v>
      </c>
      <c r="B73" s="1">
        <f t="shared" si="10"/>
        <v>68.92615795772889</v>
      </c>
      <c r="C73" s="1">
        <f t="shared" si="11"/>
        <v>4066.190999999999</v>
      </c>
      <c r="D73" s="1">
        <f t="shared" si="12"/>
        <v>4088.590999999999</v>
      </c>
      <c r="E73" s="1">
        <f t="shared" si="13"/>
        <v>68926126.17710172</v>
      </c>
      <c r="F73" s="1">
        <f t="shared" si="8"/>
        <v>105</v>
      </c>
      <c r="G73" s="3">
        <f t="shared" si="9"/>
        <v>4066.190999999999</v>
      </c>
      <c r="H73" s="1">
        <f>INDEX(Data!F$21:F$220,Graph!M73)</f>
        <v>68.92615795772889</v>
      </c>
      <c r="I73" s="1">
        <f>INDEX(Data!G$21:G$220,Graph!M73)</f>
        <v>44.8</v>
      </c>
      <c r="J73">
        <f t="shared" si="14"/>
        <v>22.4</v>
      </c>
      <c r="K73" s="1">
        <f t="shared" si="15"/>
        <v>-0.4811982748204997</v>
      </c>
      <c r="L73">
        <v>2</v>
      </c>
      <c r="M73">
        <v>119</v>
      </c>
    </row>
    <row r="74" spans="1:13" ht="12.75">
      <c r="A74" s="1" t="str">
        <f>INDEX(Data!B$21:B$220,Graph!M74)</f>
        <v>Colombia</v>
      </c>
      <c r="B74" s="1">
        <f t="shared" si="10"/>
        <v>56.837765008524705</v>
      </c>
      <c r="C74" s="1">
        <f t="shared" si="11"/>
        <v>3816.837999999999</v>
      </c>
      <c r="D74" s="1">
        <f t="shared" si="12"/>
        <v>3838.587999999999</v>
      </c>
      <c r="E74" s="1">
        <f t="shared" si="13"/>
        <v>56837079.968837604</v>
      </c>
      <c r="F74" s="1">
        <f t="shared" si="8"/>
        <v>89</v>
      </c>
      <c r="G74" s="3">
        <f t="shared" si="9"/>
        <v>3816.837999999999</v>
      </c>
      <c r="H74" s="1">
        <f>INDEX(Data!F$21:F$220,Graph!M74)</f>
        <v>56.837765008524705</v>
      </c>
      <c r="I74" s="1">
        <f>INDEX(Data!G$21:G$220,Graph!M74)</f>
        <v>43.5</v>
      </c>
      <c r="J74">
        <f t="shared" si="14"/>
        <v>21.75</v>
      </c>
      <c r="K74" s="1">
        <f t="shared" si="15"/>
        <v>-0.06222662715235572</v>
      </c>
      <c r="L74">
        <v>8</v>
      </c>
      <c r="M74">
        <v>73</v>
      </c>
    </row>
    <row r="75" spans="1:13" ht="12.75">
      <c r="A75" s="1" t="str">
        <f>INDEX(Data!B$21:B$220,Graph!M75)</f>
        <v>Spain</v>
      </c>
      <c r="B75" s="1">
        <f t="shared" si="10"/>
        <v>152.9561847764043</v>
      </c>
      <c r="C75" s="1">
        <f t="shared" si="11"/>
        <v>5206.574999999997</v>
      </c>
      <c r="D75" s="1">
        <f t="shared" si="12"/>
        <v>5227.074999999997</v>
      </c>
      <c r="E75" s="1">
        <f t="shared" si="13"/>
        <v>152956026.5683297</v>
      </c>
      <c r="F75" s="1">
        <f t="shared" si="8"/>
        <v>155</v>
      </c>
      <c r="G75" s="3">
        <f t="shared" si="9"/>
        <v>5206.574999999997</v>
      </c>
      <c r="H75" s="1">
        <f>INDEX(Data!F$21:F$220,Graph!M75)</f>
        <v>152.9561847764043</v>
      </c>
      <c r="I75" s="1">
        <f>INDEX(Data!G$21:G$220,Graph!M75)</f>
        <v>41</v>
      </c>
      <c r="J75">
        <f t="shared" si="14"/>
        <v>20.5</v>
      </c>
      <c r="K75" s="1">
        <f t="shared" si="15"/>
        <v>-1.0452827779065785</v>
      </c>
      <c r="L75">
        <v>11</v>
      </c>
      <c r="M75">
        <v>20</v>
      </c>
    </row>
    <row r="76" spans="1:13" ht="12.75">
      <c r="A76" s="1" t="str">
        <f>INDEX(Data!B$21:B$220,Graph!M76)</f>
        <v>Poland</v>
      </c>
      <c r="B76" s="1">
        <f t="shared" si="10"/>
        <v>154.0014675543109</v>
      </c>
      <c r="C76" s="1">
        <f t="shared" si="11"/>
        <v>5246.374999999997</v>
      </c>
      <c r="D76" s="1">
        <f t="shared" si="12"/>
        <v>5265.674999999997</v>
      </c>
      <c r="E76" s="1">
        <f t="shared" si="13"/>
        <v>154001043.18384212</v>
      </c>
      <c r="F76" s="1">
        <f t="shared" si="8"/>
        <v>156</v>
      </c>
      <c r="G76" s="3">
        <f t="shared" si="9"/>
        <v>5246.374999999997</v>
      </c>
      <c r="H76" s="1">
        <f>INDEX(Data!F$21:F$220,Graph!M76)</f>
        <v>154.0014675543109</v>
      </c>
      <c r="I76" s="1">
        <f>INDEX(Data!G$21:G$220,Graph!M76)</f>
        <v>38.6</v>
      </c>
      <c r="J76">
        <f t="shared" si="14"/>
        <v>19.3</v>
      </c>
      <c r="K76" s="1">
        <f t="shared" si="15"/>
        <v>-0.6297879329586635</v>
      </c>
      <c r="L76">
        <v>9</v>
      </c>
      <c r="M76">
        <v>37</v>
      </c>
    </row>
    <row r="77" spans="1:13" ht="12.75">
      <c r="A77" s="1" t="str">
        <f>INDEX(Data!B$21:B$220,Graph!M77)</f>
        <v>Argentina</v>
      </c>
      <c r="B77" s="1">
        <f t="shared" si="10"/>
        <v>158.4010059864726</v>
      </c>
      <c r="C77" s="1">
        <f t="shared" si="11"/>
        <v>5581.901999999997</v>
      </c>
      <c r="D77" s="1">
        <f t="shared" si="12"/>
        <v>5600.901999999997</v>
      </c>
      <c r="E77" s="1">
        <f t="shared" si="13"/>
        <v>158401040.0877202</v>
      </c>
      <c r="F77" s="1">
        <f t="shared" si="8"/>
        <v>161</v>
      </c>
      <c r="G77" s="3">
        <f t="shared" si="9"/>
        <v>5581.901999999997</v>
      </c>
      <c r="H77" s="1">
        <f>INDEX(Data!F$21:F$220,Graph!M77)</f>
        <v>158.4010059864726</v>
      </c>
      <c r="I77" s="1">
        <f>INDEX(Data!G$21:G$220,Graph!M77)</f>
        <v>38</v>
      </c>
      <c r="J77">
        <f t="shared" si="14"/>
        <v>19</v>
      </c>
      <c r="K77" s="1">
        <f t="shared" si="15"/>
        <v>-1.5534519909093092</v>
      </c>
      <c r="L77">
        <v>8</v>
      </c>
      <c r="M77">
        <v>34</v>
      </c>
    </row>
    <row r="78" spans="1:13" ht="12.75">
      <c r="A78" s="1" t="str">
        <f>INDEX(Data!B$21:B$220,Graph!M78)</f>
        <v>United Republic Tanzania</v>
      </c>
      <c r="B78" s="1">
        <f t="shared" si="10"/>
        <v>30.381818482539618</v>
      </c>
      <c r="C78" s="1">
        <f t="shared" si="11"/>
        <v>300.1680000000001</v>
      </c>
      <c r="D78" s="1">
        <f t="shared" si="12"/>
        <v>318.3180000000001</v>
      </c>
      <c r="E78" s="1">
        <f t="shared" si="13"/>
        <v>30381167.815374825</v>
      </c>
      <c r="F78" s="1">
        <f t="shared" si="8"/>
        <v>24</v>
      </c>
      <c r="G78" s="3">
        <f t="shared" si="9"/>
        <v>300.1680000000001</v>
      </c>
      <c r="H78" s="1">
        <f>INDEX(Data!F$21:F$220,Graph!M78)</f>
        <v>30.381818482539618</v>
      </c>
      <c r="I78" s="1">
        <f>INDEX(Data!G$21:G$220,Graph!M78)</f>
        <v>36.3</v>
      </c>
      <c r="J78">
        <f t="shared" si="14"/>
        <v>18.15</v>
      </c>
      <c r="K78" s="1">
        <f t="shared" si="15"/>
        <v>-0.6419778782565579</v>
      </c>
      <c r="L78">
        <v>2</v>
      </c>
      <c r="M78">
        <v>162</v>
      </c>
    </row>
    <row r="79" spans="1:13" ht="12.75">
      <c r="A79" s="1" t="str">
        <f>INDEX(Data!B$21:B$220,Graph!M79)</f>
        <v>Sudan</v>
      </c>
      <c r="B79" s="1">
        <f t="shared" si="10"/>
        <v>74.19794192083938</v>
      </c>
      <c r="C79" s="1">
        <f t="shared" si="11"/>
        <v>4326.327999999998</v>
      </c>
      <c r="D79" s="1">
        <f t="shared" si="12"/>
        <v>4342.7779999999975</v>
      </c>
      <c r="E79" s="1">
        <f t="shared" si="13"/>
        <v>74197144.27068406</v>
      </c>
      <c r="F79" s="1">
        <f aca="true" t="shared" si="16" ref="F79:F110">RANK(E79,E$47:E$246,1)</f>
        <v>114</v>
      </c>
      <c r="G79" s="3">
        <f aca="true" t="shared" si="17" ref="G79:G110">C79</f>
        <v>4326.327999999998</v>
      </c>
      <c r="H79" s="1">
        <f>INDEX(Data!F$21:F$220,Graph!M79)</f>
        <v>74.19794192083938</v>
      </c>
      <c r="I79" s="1">
        <f>INDEX(Data!G$21:G$220,Graph!M79)</f>
        <v>32.9</v>
      </c>
      <c r="J79">
        <f t="shared" si="14"/>
        <v>16.45</v>
      </c>
      <c r="K79" s="1">
        <f t="shared" si="15"/>
        <v>-2.333914776648797</v>
      </c>
      <c r="L79">
        <v>3</v>
      </c>
      <c r="M79">
        <v>139</v>
      </c>
    </row>
    <row r="80" spans="1:13" ht="12.75">
      <c r="A80" s="1" t="str">
        <f>INDEX(Data!B$21:B$220,Graph!M80)</f>
        <v>Kenya</v>
      </c>
      <c r="B80" s="1">
        <f t="shared" si="10"/>
        <v>28.967489970013084</v>
      </c>
      <c r="C80" s="1">
        <f t="shared" si="11"/>
        <v>247.25000000000003</v>
      </c>
      <c r="D80" s="1">
        <f t="shared" si="12"/>
        <v>263</v>
      </c>
      <c r="E80" s="1">
        <f t="shared" si="13"/>
        <v>28967153.04639964</v>
      </c>
      <c r="F80" s="1">
        <f t="shared" si="16"/>
        <v>18</v>
      </c>
      <c r="G80" s="3">
        <f t="shared" si="17"/>
        <v>247.25000000000003</v>
      </c>
      <c r="H80" s="1">
        <f>INDEX(Data!F$21:F$220,Graph!M80)</f>
        <v>28.967489970013084</v>
      </c>
      <c r="I80" s="1">
        <f>INDEX(Data!G$21:G$220,Graph!M80)</f>
        <v>31.5</v>
      </c>
      <c r="J80">
        <f t="shared" si="14"/>
        <v>15.75</v>
      </c>
      <c r="K80" s="1">
        <f t="shared" si="15"/>
        <v>-0.29380286116543175</v>
      </c>
      <c r="L80">
        <v>2</v>
      </c>
      <c r="M80">
        <v>148</v>
      </c>
    </row>
    <row r="81" spans="1:13" ht="12.75">
      <c r="A81" s="1" t="str">
        <f>INDEX(Data!B$21:B$220,Graph!M81)</f>
        <v>Algeria</v>
      </c>
      <c r="B81" s="1">
        <f t="shared" si="10"/>
        <v>53.91764717923261</v>
      </c>
      <c r="C81" s="1">
        <f t="shared" si="11"/>
        <v>2668.9379999999996</v>
      </c>
      <c r="D81" s="1">
        <f t="shared" si="12"/>
        <v>2684.5879999999997</v>
      </c>
      <c r="E81" s="1">
        <f t="shared" si="13"/>
        <v>53917113.01435901</v>
      </c>
      <c r="F81" s="1">
        <f t="shared" si="16"/>
        <v>83</v>
      </c>
      <c r="G81" s="3">
        <f t="shared" si="17"/>
        <v>2668.9379999999996</v>
      </c>
      <c r="H81" s="1">
        <f>INDEX(Data!F$21:F$220,Graph!M81)</f>
        <v>53.91764717923261</v>
      </c>
      <c r="I81" s="1">
        <f>INDEX(Data!G$21:G$220,Graph!M81)</f>
        <v>31.3</v>
      </c>
      <c r="J81">
        <f t="shared" si="14"/>
        <v>15.65</v>
      </c>
      <c r="K81" s="1">
        <f t="shared" si="15"/>
        <v>-0.007974123383334586</v>
      </c>
      <c r="L81">
        <v>3</v>
      </c>
      <c r="M81">
        <v>108</v>
      </c>
    </row>
    <row r="82" spans="1:13" ht="12.75">
      <c r="A82" s="1" t="str">
        <f>INDEX(Data!B$21:B$220,Graph!M82)</f>
        <v>Canada</v>
      </c>
      <c r="B82" s="1">
        <f t="shared" si="10"/>
        <v>176.30301745351215</v>
      </c>
      <c r="C82" s="1">
        <f t="shared" si="11"/>
        <v>5793.854999999996</v>
      </c>
      <c r="D82" s="1">
        <f t="shared" si="12"/>
        <v>5809.504999999996</v>
      </c>
      <c r="E82" s="1">
        <f t="shared" si="13"/>
        <v>176303009.01435903</v>
      </c>
      <c r="F82" s="1">
        <f t="shared" si="16"/>
        <v>172</v>
      </c>
      <c r="G82" s="3">
        <f t="shared" si="17"/>
        <v>5793.854999999996</v>
      </c>
      <c r="H82" s="1">
        <f>INDEX(Data!F$21:F$220,Graph!M82)</f>
        <v>176.30301745351215</v>
      </c>
      <c r="I82" s="1">
        <f>INDEX(Data!G$21:G$220,Graph!M82)</f>
        <v>31.3</v>
      </c>
      <c r="J82">
        <f t="shared" si="14"/>
        <v>15.65</v>
      </c>
      <c r="K82" s="1">
        <f t="shared" si="15"/>
        <v>-1.2056534288390992</v>
      </c>
      <c r="L82">
        <v>10</v>
      </c>
      <c r="M82">
        <v>4</v>
      </c>
    </row>
    <row r="83" spans="1:13" ht="12.75">
      <c r="A83" s="1" t="str">
        <f>INDEX(Data!B$21:B$220,Graph!M83)</f>
        <v>Morocco</v>
      </c>
      <c r="B83" s="1">
        <f t="shared" si="10"/>
        <v>40.60414256455653</v>
      </c>
      <c r="C83" s="1">
        <f t="shared" si="11"/>
        <v>752.0909999999999</v>
      </c>
      <c r="D83" s="1">
        <f t="shared" si="12"/>
        <v>767.1409999999998</v>
      </c>
      <c r="E83" s="1">
        <f t="shared" si="13"/>
        <v>40604129.82211521</v>
      </c>
      <c r="F83" s="1">
        <f t="shared" si="16"/>
        <v>51</v>
      </c>
      <c r="G83" s="3">
        <f t="shared" si="17"/>
        <v>752.0909999999999</v>
      </c>
      <c r="H83" s="1">
        <f>INDEX(Data!F$21:F$220,Graph!M83)</f>
        <v>40.60414256455653</v>
      </c>
      <c r="I83" s="1">
        <f>INDEX(Data!G$21:G$220,Graph!M83)</f>
        <v>30.1</v>
      </c>
      <c r="J83">
        <f t="shared" si="14"/>
        <v>15.05</v>
      </c>
      <c r="K83" s="1">
        <f t="shared" si="15"/>
        <v>-0.4949012249790954</v>
      </c>
      <c r="L83">
        <v>3</v>
      </c>
      <c r="M83">
        <v>125</v>
      </c>
    </row>
    <row r="84" spans="1:13" ht="12.75">
      <c r="A84" s="1" t="str">
        <f>INDEX(Data!B$21:B$220,Graph!M84)</f>
        <v>Peru</v>
      </c>
      <c r="B84" s="1">
        <f t="shared" si="10"/>
        <v>70.86871779812896</v>
      </c>
      <c r="C84" s="1">
        <f t="shared" si="11"/>
        <v>4105.0909999999985</v>
      </c>
      <c r="D84" s="1">
        <f t="shared" si="12"/>
        <v>4118.490999999998</v>
      </c>
      <c r="E84" s="1">
        <f t="shared" si="13"/>
        <v>70868089.29344477</v>
      </c>
      <c r="F84" s="1">
        <f t="shared" si="16"/>
        <v>107</v>
      </c>
      <c r="G84" s="3">
        <f t="shared" si="17"/>
        <v>4105.0909999999985</v>
      </c>
      <c r="H84" s="1">
        <f>INDEX(Data!F$21:F$220,Graph!M84)</f>
        <v>70.86871779812896</v>
      </c>
      <c r="I84" s="1">
        <f>INDEX(Data!G$21:G$220,Graph!M84)</f>
        <v>26.8</v>
      </c>
      <c r="J84">
        <f t="shared" si="14"/>
        <v>13.4</v>
      </c>
      <c r="K84" s="1">
        <f t="shared" si="15"/>
        <v>-0.35723790352830065</v>
      </c>
      <c r="L84">
        <v>8</v>
      </c>
      <c r="M84">
        <v>85</v>
      </c>
    </row>
    <row r="85" spans="1:13" ht="12.75">
      <c r="A85" s="1" t="str">
        <f>INDEX(Data!B$21:B$220,Graph!M85)</f>
        <v>Uzbekistan</v>
      </c>
      <c r="B85" s="1">
        <f t="shared" si="10"/>
        <v>36.87026268328776</v>
      </c>
      <c r="C85" s="1">
        <f t="shared" si="11"/>
        <v>534.05</v>
      </c>
      <c r="D85" s="1">
        <f t="shared" si="12"/>
        <v>546.9</v>
      </c>
      <c r="E85" s="1">
        <f t="shared" si="13"/>
        <v>36870111.117221296</v>
      </c>
      <c r="F85" s="1">
        <f t="shared" si="16"/>
        <v>42</v>
      </c>
      <c r="G85" s="3">
        <f t="shared" si="17"/>
        <v>534.05</v>
      </c>
      <c r="H85" s="1">
        <f>INDEX(Data!F$21:F$220,Graph!M85)</f>
        <v>36.87026268328776</v>
      </c>
      <c r="I85" s="1">
        <f>INDEX(Data!G$21:G$220,Graph!M85)</f>
        <v>25.7</v>
      </c>
      <c r="J85">
        <f t="shared" si="14"/>
        <v>12.85</v>
      </c>
      <c r="K85" s="1">
        <f t="shared" si="15"/>
        <v>-0.39520760914889763</v>
      </c>
      <c r="L85">
        <v>6</v>
      </c>
      <c r="M85">
        <v>107</v>
      </c>
    </row>
    <row r="86" spans="1:13" ht="12.75">
      <c r="A86" s="1" t="str">
        <f>INDEX(Data!B$21:B$220,Graph!M86)</f>
        <v>Venezuela</v>
      </c>
      <c r="B86" s="1">
        <f t="shared" si="10"/>
        <v>56.89999163567706</v>
      </c>
      <c r="C86" s="1">
        <f t="shared" si="11"/>
        <v>3851.1879999999987</v>
      </c>
      <c r="D86" s="1">
        <f t="shared" si="12"/>
        <v>3863.7879999999986</v>
      </c>
      <c r="E86" s="1">
        <f t="shared" si="13"/>
        <v>56899072.03711971</v>
      </c>
      <c r="F86" s="1">
        <f t="shared" si="16"/>
        <v>90</v>
      </c>
      <c r="G86" s="3">
        <f t="shared" si="17"/>
        <v>3851.1879999999987</v>
      </c>
      <c r="H86" s="1">
        <f>INDEX(Data!F$21:F$220,Graph!M86)</f>
        <v>56.89999163567706</v>
      </c>
      <c r="I86" s="1">
        <f>INDEX(Data!G$21:G$220,Graph!M86)</f>
        <v>25.2</v>
      </c>
      <c r="J86">
        <f t="shared" si="14"/>
        <v>12.6</v>
      </c>
      <c r="K86" s="1">
        <f t="shared" si="15"/>
        <v>-0.713361587485501</v>
      </c>
      <c r="L86">
        <v>8</v>
      </c>
      <c r="M86">
        <v>68</v>
      </c>
    </row>
    <row r="87" spans="1:13" ht="12.75">
      <c r="A87" s="1" t="str">
        <f>INDEX(Data!B$21:B$220,Graph!M87)</f>
        <v>Uganda</v>
      </c>
      <c r="B87" s="1">
        <f t="shared" si="10"/>
        <v>31.950790109068688</v>
      </c>
      <c r="C87" s="1">
        <f t="shared" si="11"/>
        <v>357.6180000000001</v>
      </c>
      <c r="D87" s="1">
        <f t="shared" si="12"/>
        <v>370.1180000000001</v>
      </c>
      <c r="E87" s="1">
        <f t="shared" si="13"/>
        <v>31950150.00507908</v>
      </c>
      <c r="F87" s="1">
        <f t="shared" si="16"/>
        <v>27</v>
      </c>
      <c r="G87" s="3">
        <f t="shared" si="17"/>
        <v>357.6180000000001</v>
      </c>
      <c r="H87" s="1">
        <f>INDEX(Data!F$21:F$220,Graph!M87)</f>
        <v>31.950790109068688</v>
      </c>
      <c r="I87" s="1">
        <f>INDEX(Data!G$21:G$220,Graph!M87)</f>
        <v>25</v>
      </c>
      <c r="J87">
        <f t="shared" si="14"/>
        <v>12.5</v>
      </c>
      <c r="K87" s="1">
        <f t="shared" si="15"/>
        <v>-0.07870586407185343</v>
      </c>
      <c r="L87">
        <v>2</v>
      </c>
      <c r="M87">
        <v>146</v>
      </c>
    </row>
    <row r="88" spans="1:13" ht="12.75">
      <c r="A88" s="1" t="str">
        <f>INDEX(Data!B$21:B$220,Graph!M88)</f>
        <v>Nepal</v>
      </c>
      <c r="B88" s="1">
        <f t="shared" si="10"/>
        <v>61.70039502016956</v>
      </c>
      <c r="C88" s="1">
        <f t="shared" si="11"/>
        <v>3998.597999999999</v>
      </c>
      <c r="D88" s="1">
        <f t="shared" si="12"/>
        <v>4010.8979999999992</v>
      </c>
      <c r="E88" s="1">
        <f t="shared" si="13"/>
        <v>61700143.94099781</v>
      </c>
      <c r="F88" s="1">
        <f t="shared" si="16"/>
        <v>97</v>
      </c>
      <c r="G88" s="3">
        <f t="shared" si="17"/>
        <v>3998.597999999999</v>
      </c>
      <c r="H88" s="1">
        <f>INDEX(Data!F$21:F$220,Graph!M88)</f>
        <v>61.70039502016956</v>
      </c>
      <c r="I88" s="1">
        <f>INDEX(Data!G$21:G$220,Graph!M88)</f>
        <v>24.6</v>
      </c>
      <c r="J88">
        <f t="shared" si="14"/>
        <v>12.3</v>
      </c>
      <c r="K88" s="1">
        <f t="shared" si="15"/>
        <v>-0.044671752802329934</v>
      </c>
      <c r="L88">
        <v>4</v>
      </c>
      <c r="M88">
        <v>140</v>
      </c>
    </row>
    <row r="89" spans="1:13" ht="12.75">
      <c r="A89" s="1" t="str">
        <f>INDEX(Data!B$21:B$220,Graph!M89)</f>
        <v>Iraq</v>
      </c>
      <c r="B89" s="1">
        <f t="shared" si="10"/>
        <v>60.442453613076054</v>
      </c>
      <c r="C89" s="1">
        <f t="shared" si="11"/>
        <v>3903.5429999999988</v>
      </c>
      <c r="D89" s="1">
        <f t="shared" si="12"/>
        <v>3915.797999999999</v>
      </c>
      <c r="E89" s="1">
        <f t="shared" si="13"/>
        <v>60442187.92657953</v>
      </c>
      <c r="F89" s="1">
        <f t="shared" si="16"/>
        <v>95</v>
      </c>
      <c r="G89" s="3">
        <f t="shared" si="17"/>
        <v>3903.5429999999988</v>
      </c>
      <c r="H89" s="1">
        <f>INDEX(Data!F$21:F$220,Graph!M89)</f>
        <v>60.442453613076054</v>
      </c>
      <c r="I89" s="1">
        <f>INDEX(Data!G$21:G$220,Graph!M89)</f>
        <v>24.51</v>
      </c>
      <c r="J89">
        <f t="shared" si="14"/>
        <v>12.255</v>
      </c>
      <c r="K89" s="1">
        <f t="shared" si="15"/>
        <v>-0.8263123223057605</v>
      </c>
      <c r="L89">
        <v>6</v>
      </c>
      <c r="M89">
        <v>184</v>
      </c>
    </row>
    <row r="90" spans="1:13" ht="12.75">
      <c r="A90" s="1" t="str">
        <f>INDEX(Data!B$21:B$220,Graph!M90)</f>
        <v>Malaysia</v>
      </c>
      <c r="B90" s="1">
        <f t="shared" si="10"/>
        <v>83.39758592732576</v>
      </c>
      <c r="C90" s="1">
        <f t="shared" si="11"/>
        <v>4666.752999999997</v>
      </c>
      <c r="D90" s="1">
        <f t="shared" si="12"/>
        <v>4678.752999999997</v>
      </c>
      <c r="E90" s="1">
        <f t="shared" si="13"/>
        <v>83397062.84487592</v>
      </c>
      <c r="F90" s="1">
        <f t="shared" si="16"/>
        <v>123</v>
      </c>
      <c r="G90" s="3">
        <f t="shared" si="17"/>
        <v>4666.752999999997</v>
      </c>
      <c r="H90" s="1">
        <f>INDEX(Data!F$21:F$220,Graph!M90)</f>
        <v>83.39758592732576</v>
      </c>
      <c r="I90" s="1">
        <f>INDEX(Data!G$21:G$220,Graph!M90)</f>
        <v>24</v>
      </c>
      <c r="J90">
        <f t="shared" si="14"/>
        <v>12</v>
      </c>
      <c r="K90" s="1">
        <f t="shared" si="15"/>
        <v>-0.3999103793204881</v>
      </c>
      <c r="L90">
        <v>5</v>
      </c>
      <c r="M90">
        <v>59</v>
      </c>
    </row>
    <row r="91" spans="1:13" ht="12.75">
      <c r="A91" s="1" t="str">
        <f>INDEX(Data!B$21:B$220,Graph!M91)</f>
        <v>Saudi Arabia</v>
      </c>
      <c r="B91" s="1">
        <f t="shared" si="10"/>
        <v>34.43065982362922</v>
      </c>
      <c r="C91" s="1">
        <f t="shared" si="11"/>
        <v>477.2680000000001</v>
      </c>
      <c r="D91" s="1">
        <f t="shared" si="12"/>
        <v>489.0180000000001</v>
      </c>
      <c r="E91" s="1">
        <f t="shared" si="13"/>
        <v>34430080.76477434</v>
      </c>
      <c r="F91" s="1">
        <f t="shared" si="16"/>
        <v>36</v>
      </c>
      <c r="G91" s="3">
        <f t="shared" si="17"/>
        <v>477.2680000000001</v>
      </c>
      <c r="H91" s="1">
        <f>INDEX(Data!F$21:F$220,Graph!M91)</f>
        <v>34.43065982362922</v>
      </c>
      <c r="I91" s="1">
        <f>INDEX(Data!G$21:G$220,Graph!M91)</f>
        <v>23.5</v>
      </c>
      <c r="J91">
        <f t="shared" si="14"/>
        <v>11.75</v>
      </c>
      <c r="K91" s="1">
        <f t="shared" si="15"/>
        <v>-0.31556868834731944</v>
      </c>
      <c r="L91">
        <v>6</v>
      </c>
      <c r="M91">
        <v>77</v>
      </c>
    </row>
    <row r="92" spans="1:13" ht="12.75">
      <c r="A92" s="1" t="str">
        <f>INDEX(Data!B$21:B$220,Graph!M92)</f>
        <v>Afghanistan</v>
      </c>
      <c r="B92" s="1">
        <f t="shared" si="10"/>
        <v>88.59857575415296</v>
      </c>
      <c r="C92" s="1">
        <f t="shared" si="11"/>
        <v>4834.717999999997</v>
      </c>
      <c r="D92" s="1">
        <f t="shared" si="12"/>
        <v>4846.182999999997</v>
      </c>
      <c r="E92" s="1">
        <f t="shared" si="13"/>
        <v>88598181.67345853</v>
      </c>
      <c r="F92" s="1">
        <f t="shared" si="16"/>
        <v>130</v>
      </c>
      <c r="G92" s="3">
        <f t="shared" si="17"/>
        <v>4834.717999999997</v>
      </c>
      <c r="H92" s="1">
        <f>INDEX(Data!F$21:F$220,Graph!M92)</f>
        <v>88.59857575415296</v>
      </c>
      <c r="I92" s="1">
        <f>INDEX(Data!G$21:G$220,Graph!M92)</f>
        <v>22.93</v>
      </c>
      <c r="J92">
        <f t="shared" si="14"/>
        <v>11.465</v>
      </c>
      <c r="K92" s="1">
        <f t="shared" si="15"/>
        <v>-0.5965623738878065</v>
      </c>
      <c r="L92">
        <v>6</v>
      </c>
      <c r="M92">
        <v>178</v>
      </c>
    </row>
    <row r="93" spans="1:13" ht="12.75">
      <c r="A93" s="1" t="str">
        <f>INDEX(Data!B$21:B$220,Graph!M93)</f>
        <v>Democratic PR of Korea</v>
      </c>
      <c r="B93" s="1">
        <f t="shared" si="10"/>
        <v>39.92517717517883</v>
      </c>
      <c r="C93" s="1">
        <f t="shared" si="11"/>
        <v>581.9704999999999</v>
      </c>
      <c r="D93" s="1">
        <f t="shared" si="12"/>
        <v>593.2409999999999</v>
      </c>
      <c r="E93" s="1">
        <f t="shared" si="13"/>
        <v>39925184.6111395</v>
      </c>
      <c r="F93" s="1">
        <f t="shared" si="16"/>
        <v>49</v>
      </c>
      <c r="G93" s="3">
        <f t="shared" si="17"/>
        <v>581.9704999999999</v>
      </c>
      <c r="H93" s="1">
        <f>INDEX(Data!F$21:F$220,Graph!M93)</f>
        <v>39.92517717517883</v>
      </c>
      <c r="I93" s="1">
        <f>INDEX(Data!G$21:G$220,Graph!M93)</f>
        <v>22.541</v>
      </c>
      <c r="J93">
        <f t="shared" si="14"/>
        <v>11.2705</v>
      </c>
      <c r="K93" s="1">
        <f t="shared" si="15"/>
        <v>-0.06078332089754923</v>
      </c>
      <c r="L93">
        <v>7</v>
      </c>
      <c r="M93">
        <v>181</v>
      </c>
    </row>
    <row r="94" spans="1:13" ht="12.75">
      <c r="A94" s="1" t="str">
        <f>INDEX(Data!B$21:B$220,Graph!M94)</f>
        <v>Romania</v>
      </c>
      <c r="B94" s="1">
        <f t="shared" si="10"/>
        <v>151.526685334914</v>
      </c>
      <c r="C94" s="1">
        <f t="shared" si="11"/>
        <v>5174.874999999997</v>
      </c>
      <c r="D94" s="1">
        <f t="shared" si="12"/>
        <v>5186.074999999997</v>
      </c>
      <c r="E94" s="1">
        <f t="shared" si="13"/>
        <v>151526072.58855087</v>
      </c>
      <c r="F94" s="1">
        <f t="shared" si="16"/>
        <v>154</v>
      </c>
      <c r="G94" s="3">
        <f t="shared" si="17"/>
        <v>5174.874999999997</v>
      </c>
      <c r="H94" s="1">
        <f>INDEX(Data!F$21:F$220,Graph!M94)</f>
        <v>151.526685334914</v>
      </c>
      <c r="I94" s="1">
        <f>INDEX(Data!G$21:G$220,Graph!M94)</f>
        <v>22.4</v>
      </c>
      <c r="J94">
        <f t="shared" si="14"/>
        <v>11.2</v>
      </c>
      <c r="K94" s="1">
        <f t="shared" si="15"/>
        <v>-1.4294994414903215</v>
      </c>
      <c r="L94">
        <v>9</v>
      </c>
      <c r="M94">
        <v>69</v>
      </c>
    </row>
    <row r="95" spans="1:13" ht="12.75">
      <c r="A95" s="1" t="str">
        <f>INDEX(Data!B$21:B$220,Graph!M95)</f>
        <v>Taiwan</v>
      </c>
      <c r="B95" s="1">
        <f t="shared" si="10"/>
        <v>42.2828952389123</v>
      </c>
      <c r="C95" s="1">
        <f t="shared" si="11"/>
        <v>955.6409999999998</v>
      </c>
      <c r="D95" s="1">
        <f t="shared" si="12"/>
        <v>966.1409999999998</v>
      </c>
      <c r="E95" s="1">
        <f t="shared" si="13"/>
        <v>42282201.364266425</v>
      </c>
      <c r="F95" s="1">
        <f t="shared" si="16"/>
        <v>55</v>
      </c>
      <c r="G95" s="3">
        <f t="shared" si="17"/>
        <v>955.6409999999998</v>
      </c>
      <c r="H95" s="1">
        <f>INDEX(Data!F$21:F$220,Graph!M95)</f>
        <v>42.2828952389123</v>
      </c>
      <c r="I95" s="1">
        <f>INDEX(Data!G$21:G$220,Graph!M95)</f>
        <v>21</v>
      </c>
      <c r="J95">
        <f t="shared" si="14"/>
        <v>10.5</v>
      </c>
      <c r="K95" s="1">
        <f t="shared" si="15"/>
        <v>-0.05690396932818231</v>
      </c>
      <c r="L95">
        <v>7</v>
      </c>
      <c r="M95">
        <v>198</v>
      </c>
    </row>
    <row r="96" spans="1:13" ht="12.75">
      <c r="A96" s="1" t="str">
        <f>INDEX(Data!B$21:B$220,Graph!M96)</f>
        <v>Ghana</v>
      </c>
      <c r="B96" s="1">
        <f t="shared" si="10"/>
        <v>71.61433056472968</v>
      </c>
      <c r="C96" s="1">
        <f t="shared" si="11"/>
        <v>4278.640999999999</v>
      </c>
      <c r="D96" s="1">
        <f t="shared" si="12"/>
        <v>4288.890999999999</v>
      </c>
      <c r="E96" s="1">
        <f t="shared" si="13"/>
        <v>71614134.28416485</v>
      </c>
      <c r="F96" s="1">
        <f t="shared" si="16"/>
        <v>109</v>
      </c>
      <c r="G96" s="3">
        <f t="shared" si="17"/>
        <v>4278.640999999999</v>
      </c>
      <c r="H96" s="1">
        <f>INDEX(Data!F$21:F$220,Graph!M96)</f>
        <v>71.61433056472968</v>
      </c>
      <c r="I96" s="1">
        <f>INDEX(Data!G$21:G$220,Graph!M96)</f>
        <v>20.5</v>
      </c>
      <c r="J96">
        <f t="shared" si="14"/>
        <v>10.25</v>
      </c>
      <c r="K96" s="1">
        <f t="shared" si="15"/>
        <v>-0.18917706332605633</v>
      </c>
      <c r="L96">
        <v>3</v>
      </c>
      <c r="M96">
        <v>131</v>
      </c>
    </row>
    <row r="97" spans="1:13" ht="12.75">
      <c r="A97" s="1" t="str">
        <f>INDEX(Data!B$21:B$220,Graph!M97)</f>
        <v>Australia</v>
      </c>
      <c r="B97" s="1">
        <f t="shared" si="10"/>
        <v>140.54142558621692</v>
      </c>
      <c r="C97" s="1">
        <f t="shared" si="11"/>
        <v>5133.324999999997</v>
      </c>
      <c r="D97" s="1">
        <f t="shared" si="12"/>
        <v>5143.074999999997</v>
      </c>
      <c r="E97" s="1">
        <f t="shared" si="13"/>
        <v>140541006.1239617</v>
      </c>
      <c r="F97" s="1">
        <f t="shared" si="16"/>
        <v>149</v>
      </c>
      <c r="G97" s="3">
        <f t="shared" si="17"/>
        <v>5133.324999999997</v>
      </c>
      <c r="H97" s="1">
        <f>INDEX(Data!F$21:F$220,Graph!M97)</f>
        <v>140.54142558621692</v>
      </c>
      <c r="I97" s="1">
        <f>INDEX(Data!G$21:G$220,Graph!M97)</f>
        <v>19.5</v>
      </c>
      <c r="J97">
        <f t="shared" si="14"/>
        <v>9.75</v>
      </c>
      <c r="K97" s="1">
        <f t="shared" si="15"/>
        <v>-5.992138348879905</v>
      </c>
      <c r="L97">
        <v>5</v>
      </c>
      <c r="M97">
        <v>3</v>
      </c>
    </row>
    <row r="98" spans="1:13" ht="12.75">
      <c r="A98" s="1" t="str">
        <f>INDEX(Data!B$21:B$220,Graph!M98)</f>
        <v>Yemen</v>
      </c>
      <c r="B98" s="1">
        <f t="shared" si="10"/>
        <v>49.68630098476184</v>
      </c>
      <c r="C98" s="1">
        <f t="shared" si="11"/>
        <v>2477.099</v>
      </c>
      <c r="D98" s="1">
        <f t="shared" si="12"/>
        <v>2486.7490000000003</v>
      </c>
      <c r="E98" s="1">
        <f t="shared" si="13"/>
        <v>49686152.09192105</v>
      </c>
      <c r="F98" s="1">
        <f t="shared" si="16"/>
        <v>70</v>
      </c>
      <c r="G98" s="3">
        <f t="shared" si="17"/>
        <v>2477.099</v>
      </c>
      <c r="H98" s="1">
        <f>INDEX(Data!F$21:F$220,Graph!M98)</f>
        <v>49.68630098476184</v>
      </c>
      <c r="I98" s="1">
        <f>INDEX(Data!G$21:G$220,Graph!M98)</f>
        <v>19.3</v>
      </c>
      <c r="J98">
        <f t="shared" si="14"/>
        <v>9.65</v>
      </c>
      <c r="K98" s="1">
        <f t="shared" si="15"/>
        <v>-0.2998607455794513</v>
      </c>
      <c r="L98">
        <v>6</v>
      </c>
      <c r="M98">
        <v>149</v>
      </c>
    </row>
    <row r="99" spans="1:13" ht="12.75">
      <c r="A99" s="1" t="str">
        <f>INDEX(Data!B$21:B$220,Graph!M99)</f>
        <v>Sri Lanka</v>
      </c>
      <c r="B99" s="1">
        <f t="shared" si="10"/>
        <v>28.904836620801298</v>
      </c>
      <c r="C99" s="1">
        <f t="shared" si="11"/>
        <v>222.05000000000004</v>
      </c>
      <c r="D99" s="1">
        <f t="shared" si="12"/>
        <v>231.50000000000003</v>
      </c>
      <c r="E99" s="1">
        <f t="shared" si="13"/>
        <v>28904099.027839787</v>
      </c>
      <c r="F99" s="1">
        <f t="shared" si="16"/>
        <v>17</v>
      </c>
      <c r="G99" s="3">
        <f t="shared" si="17"/>
        <v>222.05000000000004</v>
      </c>
      <c r="H99" s="1">
        <f>INDEX(Data!F$21:F$220,Graph!M99)</f>
        <v>28.904836620801298</v>
      </c>
      <c r="I99" s="1">
        <f>INDEX(Data!G$21:G$220,Graph!M99)</f>
        <v>18.9</v>
      </c>
      <c r="J99">
        <f t="shared" si="14"/>
        <v>9.45</v>
      </c>
      <c r="K99" s="1">
        <f t="shared" si="15"/>
        <v>-0.06265334921178578</v>
      </c>
      <c r="L99">
        <v>4</v>
      </c>
      <c r="M99">
        <v>96</v>
      </c>
    </row>
    <row r="100" spans="1:13" ht="12.75">
      <c r="A100" s="1" t="str">
        <f>INDEX(Data!B$21:B$220,Graph!M100)</f>
        <v>Mozambique</v>
      </c>
      <c r="B100" s="1">
        <f t="shared" si="10"/>
        <v>31.765880626048908</v>
      </c>
      <c r="C100" s="1">
        <f t="shared" si="11"/>
        <v>335.8680000000001</v>
      </c>
      <c r="D100" s="1">
        <f t="shared" si="12"/>
        <v>345.1180000000001</v>
      </c>
      <c r="E100" s="1">
        <f t="shared" si="13"/>
        <v>31765173.96375852</v>
      </c>
      <c r="F100" s="1">
        <f t="shared" si="16"/>
        <v>26</v>
      </c>
      <c r="G100" s="3">
        <f t="shared" si="17"/>
        <v>335.8680000000001</v>
      </c>
      <c r="H100" s="1">
        <f>INDEX(Data!F$21:F$220,Graph!M100)</f>
        <v>31.765880626048908</v>
      </c>
      <c r="I100" s="1">
        <f>INDEX(Data!G$21:G$220,Graph!M100)</f>
        <v>18.5</v>
      </c>
      <c r="J100">
        <f t="shared" si="14"/>
        <v>9.25</v>
      </c>
      <c r="K100" s="1">
        <f t="shared" si="15"/>
        <v>-0.18490948301977994</v>
      </c>
      <c r="L100">
        <v>2</v>
      </c>
      <c r="M100">
        <v>171</v>
      </c>
    </row>
    <row r="101" spans="1:13" ht="12.75">
      <c r="A101" s="1" t="str">
        <f>INDEX(Data!B$21:B$220,Graph!M101)</f>
        <v>Syrian Arab Republic</v>
      </c>
      <c r="B101" s="1">
        <f t="shared" si="10"/>
        <v>18.18960770720004</v>
      </c>
      <c r="C101" s="1">
        <f t="shared" si="11"/>
        <v>37.2</v>
      </c>
      <c r="D101" s="1">
        <f t="shared" si="12"/>
        <v>45.900000000000006</v>
      </c>
      <c r="E101" s="1">
        <f t="shared" si="13"/>
        <v>18189108.787535038</v>
      </c>
      <c r="F101" s="1">
        <f t="shared" si="16"/>
        <v>4</v>
      </c>
      <c r="G101" s="3">
        <f t="shared" si="17"/>
        <v>37.2</v>
      </c>
      <c r="H101" s="1">
        <f>INDEX(Data!F$21:F$220,Graph!M101)</f>
        <v>18.18960770720004</v>
      </c>
      <c r="I101" s="1">
        <f>INDEX(Data!G$21:G$220,Graph!M101)</f>
        <v>17.4</v>
      </c>
      <c r="J101">
        <f t="shared" si="14"/>
        <v>8.7</v>
      </c>
      <c r="K101" s="1">
        <f t="shared" si="15"/>
        <v>-1.431696430834272</v>
      </c>
      <c r="L101">
        <v>6</v>
      </c>
      <c r="M101">
        <v>106</v>
      </c>
    </row>
    <row r="102" spans="1:13" ht="12.75">
      <c r="A102" s="1" t="str">
        <f>INDEX(Data!B$21:B$220,Graph!M102)</f>
        <v>Madagascar</v>
      </c>
      <c r="B102" s="1">
        <f t="shared" si="10"/>
        <v>34.74622851197654</v>
      </c>
      <c r="C102" s="1">
        <f t="shared" si="11"/>
        <v>497.4680000000001</v>
      </c>
      <c r="D102" s="1">
        <f t="shared" si="12"/>
        <v>505.91800000000006</v>
      </c>
      <c r="E102" s="1">
        <f t="shared" si="13"/>
        <v>34746152.707433455</v>
      </c>
      <c r="F102" s="1">
        <f t="shared" si="16"/>
        <v>37</v>
      </c>
      <c r="G102" s="3">
        <f t="shared" si="17"/>
        <v>497.4680000000001</v>
      </c>
      <c r="H102" s="1">
        <f>INDEX(Data!F$21:F$220,Graph!M102)</f>
        <v>34.74622851197654</v>
      </c>
      <c r="I102" s="1">
        <f>INDEX(Data!G$21:G$220,Graph!M102)</f>
        <v>16.9</v>
      </c>
      <c r="J102">
        <f t="shared" si="14"/>
        <v>8.45</v>
      </c>
      <c r="K102" s="1">
        <f t="shared" si="15"/>
        <v>-1.1381968261881212</v>
      </c>
      <c r="L102">
        <v>2</v>
      </c>
      <c r="M102">
        <v>150</v>
      </c>
    </row>
    <row r="103" spans="1:13" ht="12.75">
      <c r="A103" s="1" t="str">
        <f>INDEX(Data!B$21:B$220,Graph!M103)</f>
        <v>Côte d'Ivoire</v>
      </c>
      <c r="B103" s="1">
        <f t="shared" si="10"/>
        <v>59.60368541945844</v>
      </c>
      <c r="C103" s="1">
        <f t="shared" si="11"/>
        <v>3881.8879999999986</v>
      </c>
      <c r="D103" s="1">
        <f t="shared" si="12"/>
        <v>3890.0879999999984</v>
      </c>
      <c r="E103" s="1">
        <f t="shared" si="13"/>
        <v>59603165.62733188</v>
      </c>
      <c r="F103" s="1">
        <f t="shared" si="16"/>
        <v>93</v>
      </c>
      <c r="G103" s="3">
        <f t="shared" si="17"/>
        <v>3881.8879999999986</v>
      </c>
      <c r="H103" s="1">
        <f>INDEX(Data!F$21:F$220,Graph!M103)</f>
        <v>59.60368541945844</v>
      </c>
      <c r="I103" s="1">
        <f>INDEX(Data!G$21:G$220,Graph!M103)</f>
        <v>16.4</v>
      </c>
      <c r="J103">
        <f t="shared" si="14"/>
        <v>8.2</v>
      </c>
      <c r="K103" s="1">
        <f t="shared" si="15"/>
        <v>-0.2043795553757306</v>
      </c>
      <c r="L103">
        <v>3</v>
      </c>
      <c r="M103">
        <v>163</v>
      </c>
    </row>
    <row r="104" spans="1:13" ht="12.75">
      <c r="A104" s="1" t="str">
        <f>INDEX(Data!B$21:B$220,Graph!M104)</f>
        <v>Netherlands</v>
      </c>
      <c r="B104" s="1">
        <f t="shared" si="10"/>
        <v>246.2071665438467</v>
      </c>
      <c r="C104" s="1">
        <f t="shared" si="11"/>
        <v>6159.223999999996</v>
      </c>
      <c r="D104" s="1">
        <f t="shared" si="12"/>
        <v>6167.273999999996</v>
      </c>
      <c r="E104" s="1">
        <f t="shared" si="13"/>
        <v>246207007.57927093</v>
      </c>
      <c r="F104" s="1">
        <f t="shared" si="16"/>
        <v>197</v>
      </c>
      <c r="G104" s="3">
        <f t="shared" si="17"/>
        <v>6159.223999999996</v>
      </c>
      <c r="H104" s="1">
        <f>INDEX(Data!F$21:F$220,Graph!M104)</f>
        <v>246.2071665438467</v>
      </c>
      <c r="I104" s="1">
        <f>INDEX(Data!G$21:G$220,Graph!M104)</f>
        <v>16.1</v>
      </c>
      <c r="J104">
        <f t="shared" si="14"/>
        <v>8.05</v>
      </c>
      <c r="K104" s="1">
        <f t="shared" si="15"/>
        <v>-4.934902204641759</v>
      </c>
      <c r="L104">
        <v>11</v>
      </c>
      <c r="M104">
        <v>5</v>
      </c>
    </row>
    <row r="105" spans="1:13" ht="12.75">
      <c r="A105" s="1" t="str">
        <f>INDEX(Data!B$21:B$220,Graph!M105)</f>
        <v>Cameroon</v>
      </c>
      <c r="B105" s="1">
        <f t="shared" si="10"/>
        <v>32.39169340569985</v>
      </c>
      <c r="C105" s="1">
        <f t="shared" si="11"/>
        <v>390.5680000000001</v>
      </c>
      <c r="D105" s="1">
        <f t="shared" si="12"/>
        <v>398.4180000000001</v>
      </c>
      <c r="E105" s="1">
        <f t="shared" si="13"/>
        <v>32391143.515189663</v>
      </c>
      <c r="F105" s="1">
        <f t="shared" si="16"/>
        <v>29</v>
      </c>
      <c r="G105" s="3">
        <f t="shared" si="17"/>
        <v>390.5680000000001</v>
      </c>
      <c r="H105" s="1">
        <f>INDEX(Data!F$21:F$220,Graph!M105)</f>
        <v>32.39169340569985</v>
      </c>
      <c r="I105" s="1">
        <f>INDEX(Data!G$21:G$220,Graph!M105)</f>
        <v>15.7</v>
      </c>
      <c r="J105">
        <f t="shared" si="14"/>
        <v>7.85</v>
      </c>
      <c r="K105" s="1">
        <f t="shared" si="15"/>
        <v>-0.1613144768290269</v>
      </c>
      <c r="L105">
        <v>3</v>
      </c>
      <c r="M105">
        <v>141</v>
      </c>
    </row>
    <row r="106" spans="1:13" ht="12.75">
      <c r="A106" s="1" t="str">
        <f>INDEX(Data!B$21:B$220,Graph!M106)</f>
        <v>Chile</v>
      </c>
      <c r="B106" s="1">
        <f t="shared" si="10"/>
        <v>73.12817878637851</v>
      </c>
      <c r="C106" s="1">
        <f t="shared" si="11"/>
        <v>4301.990999999998</v>
      </c>
      <c r="D106" s="1">
        <f t="shared" si="12"/>
        <v>4309.790999999998</v>
      </c>
      <c r="E106" s="1">
        <f t="shared" si="13"/>
        <v>73128045.49916935</v>
      </c>
      <c r="F106" s="1">
        <f t="shared" si="16"/>
        <v>112</v>
      </c>
      <c r="G106" s="3">
        <f t="shared" si="17"/>
        <v>4301.990999999998</v>
      </c>
      <c r="H106" s="1">
        <f>INDEX(Data!F$21:F$220,Graph!M106)</f>
        <v>73.12817878637851</v>
      </c>
      <c r="I106" s="1">
        <f>INDEX(Data!G$21:G$220,Graph!M106)</f>
        <v>15.6</v>
      </c>
      <c r="J106">
        <f t="shared" si="14"/>
        <v>7.8</v>
      </c>
      <c r="K106" s="1">
        <f t="shared" si="15"/>
        <v>-0.48813415577713215</v>
      </c>
      <c r="L106">
        <v>8</v>
      </c>
      <c r="M106">
        <v>43</v>
      </c>
    </row>
    <row r="107" spans="1:13" ht="12.75">
      <c r="A107" s="1" t="str">
        <f>INDEX(Data!B$21:B$220,Graph!M107)</f>
        <v>Kazakhstan</v>
      </c>
      <c r="B107" s="1">
        <f t="shared" si="10"/>
        <v>112.00420978049925</v>
      </c>
      <c r="C107" s="1">
        <f t="shared" si="11"/>
        <v>5108.032999999997</v>
      </c>
      <c r="D107" s="1">
        <f t="shared" si="12"/>
        <v>5115.782999999997</v>
      </c>
      <c r="E107" s="1">
        <f t="shared" si="13"/>
        <v>112004080.48314904</v>
      </c>
      <c r="F107" s="1">
        <f t="shared" si="16"/>
        <v>142</v>
      </c>
      <c r="G107" s="3">
        <f t="shared" si="17"/>
        <v>5108.032999999997</v>
      </c>
      <c r="H107" s="1">
        <f>INDEX(Data!F$21:F$220,Graph!M107)</f>
        <v>112.00420978049925</v>
      </c>
      <c r="I107" s="1">
        <f>INDEX(Data!G$21:G$220,Graph!M107)</f>
        <v>15.5</v>
      </c>
      <c r="J107">
        <f t="shared" si="14"/>
        <v>7.75</v>
      </c>
      <c r="K107" s="1">
        <f t="shared" si="15"/>
        <v>-7.5727522830373175</v>
      </c>
      <c r="L107">
        <v>6</v>
      </c>
      <c r="M107">
        <v>78</v>
      </c>
    </row>
    <row r="108" spans="1:13" ht="12.75">
      <c r="A108" s="1" t="str">
        <f>INDEX(Data!B$21:B$220,Graph!M108)</f>
        <v>Cambodia</v>
      </c>
      <c r="B108" s="1">
        <f t="shared" si="10"/>
        <v>49.986161730341294</v>
      </c>
      <c r="C108" s="1">
        <f t="shared" si="11"/>
        <v>2493.6490000000003</v>
      </c>
      <c r="D108" s="1">
        <f t="shared" si="12"/>
        <v>2500.5490000000004</v>
      </c>
      <c r="E108" s="1">
        <f t="shared" si="13"/>
        <v>49986132.21080365</v>
      </c>
      <c r="F108" s="1">
        <f t="shared" si="16"/>
        <v>71</v>
      </c>
      <c r="G108" s="3">
        <f t="shared" si="17"/>
        <v>2493.6490000000003</v>
      </c>
      <c r="H108" s="1">
        <f>INDEX(Data!F$21:F$220,Graph!M108)</f>
        <v>49.986161730341294</v>
      </c>
      <c r="I108" s="1">
        <f>INDEX(Data!G$21:G$220,Graph!M108)</f>
        <v>13.8</v>
      </c>
      <c r="J108">
        <f t="shared" si="14"/>
        <v>6.9</v>
      </c>
      <c r="K108" s="1">
        <f t="shared" si="15"/>
        <v>-0.3008338322583697</v>
      </c>
      <c r="L108">
        <v>5</v>
      </c>
      <c r="M108">
        <v>130</v>
      </c>
    </row>
    <row r="109" spans="1:13" ht="12.75">
      <c r="A109" s="1" t="str">
        <f>INDEX(Data!B$21:B$220,Graph!M109)</f>
        <v>Angola</v>
      </c>
      <c r="B109" s="1">
        <f t="shared" si="10"/>
        <v>65.31289394281866</v>
      </c>
      <c r="C109" s="1">
        <f t="shared" si="11"/>
        <v>4030.190999999999</v>
      </c>
      <c r="D109" s="1">
        <f t="shared" si="12"/>
        <v>4036.790999999999</v>
      </c>
      <c r="E109" s="1">
        <f t="shared" si="13"/>
        <v>65312168.11468175</v>
      </c>
      <c r="F109" s="1">
        <f t="shared" si="16"/>
        <v>102</v>
      </c>
      <c r="G109" s="3">
        <f t="shared" si="17"/>
        <v>4030.190999999999</v>
      </c>
      <c r="H109" s="1">
        <f>INDEX(Data!F$21:F$220,Graph!M109)</f>
        <v>65.31289394281866</v>
      </c>
      <c r="I109" s="1">
        <f>INDEX(Data!G$21:G$220,Graph!M109)</f>
        <v>13.2</v>
      </c>
      <c r="J109">
        <f t="shared" si="14"/>
        <v>6.6</v>
      </c>
      <c r="K109" s="1">
        <f t="shared" si="15"/>
        <v>-0.7508313171683909</v>
      </c>
      <c r="L109">
        <v>1</v>
      </c>
      <c r="M109">
        <v>166</v>
      </c>
    </row>
    <row r="110" spans="1:13" ht="12.75">
      <c r="A110" s="1" t="str">
        <f>INDEX(Data!B$21:B$220,Graph!M110)</f>
        <v>Ecuador</v>
      </c>
      <c r="B110" s="1">
        <f t="shared" si="10"/>
        <v>48.529319007159955</v>
      </c>
      <c r="C110" s="1">
        <f t="shared" si="11"/>
        <v>2451.349</v>
      </c>
      <c r="D110" s="1">
        <f t="shared" si="12"/>
        <v>2457.7490000000003</v>
      </c>
      <c r="E110" s="1">
        <f t="shared" si="13"/>
        <v>48529102.050600484</v>
      </c>
      <c r="F110" s="1">
        <f t="shared" si="16"/>
        <v>68</v>
      </c>
      <c r="G110" s="3">
        <f t="shared" si="17"/>
        <v>2451.349</v>
      </c>
      <c r="H110" s="1">
        <f>INDEX(Data!F$21:F$220,Graph!M110)</f>
        <v>48.529319007159955</v>
      </c>
      <c r="I110" s="1">
        <f>INDEX(Data!G$21:G$220,Graph!M110)</f>
        <v>12.8</v>
      </c>
      <c r="J110">
        <f t="shared" si="14"/>
        <v>6.4</v>
      </c>
      <c r="K110" s="1">
        <f t="shared" si="15"/>
        <v>-0.005710247231597521</v>
      </c>
      <c r="L110">
        <v>8</v>
      </c>
      <c r="M110">
        <v>100</v>
      </c>
    </row>
    <row r="111" spans="1:13" ht="12.75">
      <c r="A111" s="1" t="str">
        <f>INDEX(Data!B$21:B$220,Graph!M111)</f>
        <v>Zimbabwe</v>
      </c>
      <c r="B111" s="1">
        <f t="shared" si="10"/>
        <v>22.484706025342962</v>
      </c>
      <c r="C111" s="1">
        <f t="shared" si="11"/>
        <v>109.50000000000001</v>
      </c>
      <c r="D111" s="1">
        <f t="shared" si="12"/>
        <v>115.90000000000002</v>
      </c>
      <c r="E111" s="1">
        <f t="shared" si="13"/>
        <v>22484149.05060049</v>
      </c>
      <c r="F111" s="1">
        <f aca="true" t="shared" si="18" ref="F111:F142">RANK(E111,E$47:E$246,1)</f>
        <v>9</v>
      </c>
      <c r="G111" s="3">
        <f aca="true" t="shared" si="19" ref="G111:G142">C111</f>
        <v>109.50000000000001</v>
      </c>
      <c r="H111" s="1">
        <f>INDEX(Data!F$21:F$220,Graph!M111)</f>
        <v>22.484706025342962</v>
      </c>
      <c r="I111" s="1">
        <f>INDEX(Data!G$21:G$220,Graph!M111)</f>
        <v>12.8</v>
      </c>
      <c r="J111">
        <f t="shared" si="14"/>
        <v>6.4</v>
      </c>
      <c r="K111" s="1">
        <f t="shared" si="15"/>
        <v>-0.30801698014503387</v>
      </c>
      <c r="L111">
        <v>2</v>
      </c>
      <c r="M111">
        <v>147</v>
      </c>
    </row>
    <row r="112" spans="1:13" ht="12.75">
      <c r="A112" s="1" t="str">
        <f>INDEX(Data!B$21:B$220,Graph!M112)</f>
        <v>Burkina Faso</v>
      </c>
      <c r="B112" s="1">
        <f aca="true" t="shared" si="20" ref="B112:B175">H112</f>
        <v>87.22086637469079</v>
      </c>
      <c r="C112" s="1">
        <f aca="true" t="shared" si="21" ref="C112:C175">IF(F112=1,I112/2,I112/2+VLOOKUP(F112-1,F$47:I$246,4,FALSE)/2+VLOOKUP(F112-1,F$47:G$246,2,FALSE))</f>
        <v>4695.952999999997</v>
      </c>
      <c r="D112" s="1">
        <f aca="true" t="shared" si="22" ref="D112:D175">C112+J112</f>
        <v>4702.252999999997</v>
      </c>
      <c r="E112" s="1">
        <f aca="true" t="shared" si="23" ref="E112:E175">1000*(INT(1000*H112)+I112/I$248)+M112</f>
        <v>87220177.01855986</v>
      </c>
      <c r="F112" s="1">
        <f t="shared" si="18"/>
        <v>127</v>
      </c>
      <c r="G112" s="3">
        <f t="shared" si="19"/>
        <v>4695.952999999997</v>
      </c>
      <c r="H112" s="1">
        <f>INDEX(Data!F$21:F$220,Graph!M112)</f>
        <v>87.22086637469079</v>
      </c>
      <c r="I112" s="1">
        <f>INDEX(Data!G$21:G$220,Graph!M112)</f>
        <v>12.6</v>
      </c>
      <c r="J112">
        <f aca="true" t="shared" si="24" ref="J112:J175">I112/2</f>
        <v>6.3</v>
      </c>
      <c r="K112" s="1">
        <f aca="true" t="shared" si="25" ref="K112:K175">IF(F112=200,0,B112-VLOOKUP(F112+1,F$47:H$246,3,FALSE))</f>
        <v>-0.603255790997764</v>
      </c>
      <c r="L112">
        <v>3</v>
      </c>
      <c r="M112">
        <v>175</v>
      </c>
    </row>
    <row r="113" spans="1:13" ht="12.75">
      <c r="A113" s="1" t="str">
        <f>INDEX(Data!B$21:B$220,Graph!M113)</f>
        <v>Mali</v>
      </c>
      <c r="B113" s="1">
        <f t="shared" si="20"/>
        <v>32.02949597314054</v>
      </c>
      <c r="C113" s="1">
        <f t="shared" si="21"/>
        <v>376.4180000000001</v>
      </c>
      <c r="D113" s="1">
        <f t="shared" si="22"/>
        <v>382.71800000000013</v>
      </c>
      <c r="E113" s="1">
        <f t="shared" si="23"/>
        <v>32029176.018559854</v>
      </c>
      <c r="F113" s="1">
        <f t="shared" si="18"/>
        <v>28</v>
      </c>
      <c r="G113" s="3">
        <f t="shared" si="19"/>
        <v>376.4180000000001</v>
      </c>
      <c r="H113" s="1">
        <f>INDEX(Data!F$21:F$220,Graph!M113)</f>
        <v>32.02949597314054</v>
      </c>
      <c r="I113" s="1">
        <f>INDEX(Data!G$21:G$220,Graph!M113)</f>
        <v>12.6</v>
      </c>
      <c r="J113">
        <f t="shared" si="24"/>
        <v>6.3</v>
      </c>
      <c r="K113" s="1">
        <f t="shared" si="25"/>
        <v>-0.3621974325593058</v>
      </c>
      <c r="L113">
        <v>3</v>
      </c>
      <c r="M113">
        <v>174</v>
      </c>
    </row>
    <row r="114" spans="1:13" ht="12.75">
      <c r="A114" s="1" t="str">
        <f>INDEX(Data!B$21:B$220,Graph!M114)</f>
        <v>Guatemala</v>
      </c>
      <c r="B114" s="1">
        <f t="shared" si="20"/>
        <v>10.416127300855617</v>
      </c>
      <c r="C114" s="1">
        <f t="shared" si="21"/>
        <v>14.2</v>
      </c>
      <c r="D114" s="1">
        <f t="shared" si="22"/>
        <v>20.2</v>
      </c>
      <c r="E114" s="1">
        <f t="shared" si="23"/>
        <v>10416122.92243796</v>
      </c>
      <c r="F114" s="1">
        <f t="shared" si="18"/>
        <v>2</v>
      </c>
      <c r="G114" s="3">
        <f t="shared" si="19"/>
        <v>14.2</v>
      </c>
      <c r="H114" s="1">
        <f>INDEX(Data!F$21:F$220,Graph!M114)</f>
        <v>10.416127300855617</v>
      </c>
      <c r="I114" s="1">
        <f>INDEX(Data!G$21:G$220,Graph!M114)</f>
        <v>12</v>
      </c>
      <c r="J114">
        <f t="shared" si="24"/>
        <v>6</v>
      </c>
      <c r="K114" s="1">
        <f t="shared" si="25"/>
        <v>-5.9015297528657875</v>
      </c>
      <c r="L114">
        <v>8</v>
      </c>
      <c r="M114">
        <v>121</v>
      </c>
    </row>
    <row r="115" spans="1:13" ht="12.75">
      <c r="A115" s="1" t="str">
        <f>INDEX(Data!B$21:B$220,Graph!M115)</f>
        <v>Malawi</v>
      </c>
      <c r="B115" s="1">
        <f t="shared" si="20"/>
        <v>30.357800815929064</v>
      </c>
      <c r="C115" s="1">
        <f t="shared" si="21"/>
        <v>276.0680000000001</v>
      </c>
      <c r="D115" s="1">
        <f t="shared" si="22"/>
        <v>282.0180000000001</v>
      </c>
      <c r="E115" s="1">
        <f t="shared" si="23"/>
        <v>30357166.90641764</v>
      </c>
      <c r="F115" s="1">
        <f t="shared" si="18"/>
        <v>23</v>
      </c>
      <c r="G115" s="3">
        <f t="shared" si="19"/>
        <v>276.0680000000001</v>
      </c>
      <c r="H115" s="1">
        <f>INDEX(Data!F$21:F$220,Graph!M115)</f>
        <v>30.357800815929064</v>
      </c>
      <c r="I115" s="1">
        <f>INDEX(Data!G$21:G$220,Graph!M115)</f>
        <v>11.9</v>
      </c>
      <c r="J115">
        <f t="shared" si="24"/>
        <v>5.95</v>
      </c>
      <c r="K115" s="1">
        <f t="shared" si="25"/>
        <v>-0.024017666610554045</v>
      </c>
      <c r="L115">
        <v>2</v>
      </c>
      <c r="M115">
        <v>165</v>
      </c>
    </row>
    <row r="116" spans="1:13" ht="12.75">
      <c r="A116" s="1" t="str">
        <f>INDEX(Data!B$21:B$220,Graph!M116)</f>
        <v>Niger</v>
      </c>
      <c r="B116" s="1">
        <f t="shared" si="20"/>
        <v>42.728568149235755</v>
      </c>
      <c r="C116" s="1">
        <f t="shared" si="21"/>
        <v>2266.991</v>
      </c>
      <c r="D116" s="1">
        <f t="shared" si="22"/>
        <v>2272.741</v>
      </c>
      <c r="E116" s="1">
        <f t="shared" si="23"/>
        <v>42728177.84233638</v>
      </c>
      <c r="F116" s="1">
        <f t="shared" si="18"/>
        <v>58</v>
      </c>
      <c r="G116" s="3">
        <f t="shared" si="19"/>
        <v>2266.991</v>
      </c>
      <c r="H116" s="1">
        <f>INDEX(Data!F$21:F$220,Graph!M116)</f>
        <v>42.728568149235755</v>
      </c>
      <c r="I116" s="1">
        <f>INDEX(Data!G$21:G$220,Graph!M116)</f>
        <v>11.5</v>
      </c>
      <c r="J116">
        <f t="shared" si="24"/>
        <v>5.75</v>
      </c>
      <c r="K116" s="1">
        <f t="shared" si="25"/>
        <v>-0.04322371105122613</v>
      </c>
      <c r="L116">
        <v>3</v>
      </c>
      <c r="M116">
        <v>176</v>
      </c>
    </row>
    <row r="117" spans="1:13" ht="12.75">
      <c r="A117" s="1" t="str">
        <f>INDEX(Data!B$21:B$220,Graph!M117)</f>
        <v>Cuba</v>
      </c>
      <c r="B117" s="1">
        <f t="shared" si="20"/>
        <v>101.26088109956001</v>
      </c>
      <c r="C117" s="1">
        <f t="shared" si="21"/>
        <v>5085.532999999997</v>
      </c>
      <c r="D117" s="1">
        <f t="shared" si="22"/>
        <v>5091.182999999996</v>
      </c>
      <c r="E117" s="1">
        <f t="shared" si="23"/>
        <v>101260053.81029575</v>
      </c>
      <c r="F117" s="1">
        <f t="shared" si="18"/>
        <v>137</v>
      </c>
      <c r="G117" s="3">
        <f t="shared" si="19"/>
        <v>5085.532999999997</v>
      </c>
      <c r="H117" s="1">
        <f>INDEX(Data!F$21:F$220,Graph!M117)</f>
        <v>101.26088109956001</v>
      </c>
      <c r="I117" s="1">
        <f>INDEX(Data!G$21:G$220,Graph!M117)</f>
        <v>11.3</v>
      </c>
      <c r="J117">
        <f t="shared" si="24"/>
        <v>5.65</v>
      </c>
      <c r="K117" s="1">
        <f t="shared" si="25"/>
        <v>-4.624119386265463</v>
      </c>
      <c r="L117">
        <v>8</v>
      </c>
      <c r="M117">
        <v>52</v>
      </c>
    </row>
    <row r="118" spans="1:13" ht="12.75">
      <c r="A118" s="1" t="str">
        <f>INDEX(Data!B$21:B$220,Graph!M118)</f>
        <v>Greece</v>
      </c>
      <c r="B118" s="1">
        <f t="shared" si="20"/>
        <v>182.19563334700763</v>
      </c>
      <c r="C118" s="1">
        <f t="shared" si="21"/>
        <v>5830.739999999996</v>
      </c>
      <c r="D118" s="1">
        <f t="shared" si="22"/>
        <v>5836.239999999996</v>
      </c>
      <c r="E118" s="1">
        <f t="shared" si="23"/>
        <v>182195025.7622348</v>
      </c>
      <c r="F118" s="1">
        <f t="shared" si="18"/>
        <v>175</v>
      </c>
      <c r="G118" s="3">
        <f t="shared" si="19"/>
        <v>5830.739999999996</v>
      </c>
      <c r="H118" s="1">
        <f>INDEX(Data!F$21:F$220,Graph!M118)</f>
        <v>182.19563334700763</v>
      </c>
      <c r="I118" s="1">
        <f>INDEX(Data!G$21:G$220,Graph!M118)</f>
        <v>11</v>
      </c>
      <c r="J118">
        <f t="shared" si="24"/>
        <v>5.5</v>
      </c>
      <c r="K118" s="1">
        <f t="shared" si="25"/>
        <v>-2.4035257451240284</v>
      </c>
      <c r="L118">
        <v>11</v>
      </c>
      <c r="M118">
        <v>24</v>
      </c>
    </row>
    <row r="119" spans="1:13" ht="12.75">
      <c r="A119" s="1" t="str">
        <f>INDEX(Data!B$21:B$220,Graph!M119)</f>
        <v>Zambia</v>
      </c>
      <c r="B119" s="1">
        <f t="shared" si="20"/>
        <v>22.801380452685283</v>
      </c>
      <c r="C119" s="1">
        <f t="shared" si="21"/>
        <v>189.35000000000002</v>
      </c>
      <c r="D119" s="1">
        <f t="shared" si="22"/>
        <v>194.70000000000002</v>
      </c>
      <c r="E119" s="1">
        <f t="shared" si="23"/>
        <v>22801165.714173846</v>
      </c>
      <c r="F119" s="1">
        <f t="shared" si="18"/>
        <v>11</v>
      </c>
      <c r="G119" s="3">
        <f t="shared" si="19"/>
        <v>189.35000000000002</v>
      </c>
      <c r="H119" s="1">
        <f>INDEX(Data!F$21:F$220,Graph!M119)</f>
        <v>22.801380452685283</v>
      </c>
      <c r="I119" s="1">
        <f>INDEX(Data!G$21:G$220,Graph!M119)</f>
        <v>10.7</v>
      </c>
      <c r="J119">
        <f t="shared" si="24"/>
        <v>5.35</v>
      </c>
      <c r="K119" s="1">
        <f t="shared" si="25"/>
        <v>-2.2849176946815</v>
      </c>
      <c r="L119">
        <v>1</v>
      </c>
      <c r="M119">
        <v>164</v>
      </c>
    </row>
    <row r="120" spans="1:13" ht="12.75">
      <c r="A120" s="1" t="str">
        <f>INDEX(Data!B$21:B$220,Graph!M120)</f>
        <v>Serbia &amp; Montenegro</v>
      </c>
      <c r="B120" s="1">
        <f t="shared" si="20"/>
        <v>177.50867088235125</v>
      </c>
      <c r="C120" s="1">
        <f t="shared" si="21"/>
        <v>5814.7724999999955</v>
      </c>
      <c r="D120" s="1">
        <f t="shared" si="22"/>
        <v>5820.039999999995</v>
      </c>
      <c r="E120" s="1">
        <f t="shared" si="23"/>
        <v>177508197.68774033</v>
      </c>
      <c r="F120" s="1">
        <f t="shared" si="18"/>
        <v>173</v>
      </c>
      <c r="G120" s="3">
        <f t="shared" si="19"/>
        <v>5814.7724999999955</v>
      </c>
      <c r="H120" s="1">
        <f>INDEX(Data!F$21:F$220,Graph!M120)</f>
        <v>177.50867088235125</v>
      </c>
      <c r="I120" s="1">
        <f>INDEX(Data!G$21:G$220,Graph!M120)</f>
        <v>10.535</v>
      </c>
      <c r="J120">
        <f t="shared" si="24"/>
        <v>5.2675</v>
      </c>
      <c r="K120" s="1">
        <f t="shared" si="25"/>
        <v>-2.0654896051646574</v>
      </c>
      <c r="L120">
        <v>9</v>
      </c>
      <c r="M120">
        <v>196</v>
      </c>
    </row>
    <row r="121" spans="1:13" ht="12.75">
      <c r="A121" s="1" t="str">
        <f>INDEX(Data!B$21:B$220,Graph!M121)</f>
        <v>Belgium</v>
      </c>
      <c r="B121" s="1">
        <f t="shared" si="20"/>
        <v>251.14206874848847</v>
      </c>
      <c r="C121" s="1">
        <f t="shared" si="21"/>
        <v>6172.423999999995</v>
      </c>
      <c r="D121" s="1">
        <f t="shared" si="22"/>
        <v>6177.573999999995</v>
      </c>
      <c r="E121" s="1">
        <f t="shared" si="23"/>
        <v>251142007.65009257</v>
      </c>
      <c r="F121" s="1">
        <f t="shared" si="18"/>
        <v>198</v>
      </c>
      <c r="G121" s="3">
        <f t="shared" si="19"/>
        <v>6172.423999999995</v>
      </c>
      <c r="H121" s="1">
        <f>INDEX(Data!F$21:F$220,Graph!M121)</f>
        <v>251.14206874848847</v>
      </c>
      <c r="I121" s="1">
        <f>INDEX(Data!G$21:G$220,Graph!M121)</f>
        <v>10.3</v>
      </c>
      <c r="J121">
        <f t="shared" si="24"/>
        <v>5.15</v>
      </c>
      <c r="K121" s="1">
        <f t="shared" si="25"/>
        <v>-2.624101608503679</v>
      </c>
      <c r="L121">
        <v>11</v>
      </c>
      <c r="M121">
        <v>6</v>
      </c>
    </row>
    <row r="122" spans="1:13" ht="12.75">
      <c r="A122" s="1" t="str">
        <f>INDEX(Data!B$21:B$220,Graph!M122)</f>
        <v>Czech Republic</v>
      </c>
      <c r="B122" s="1">
        <f t="shared" si="20"/>
        <v>188.49506475405758</v>
      </c>
      <c r="C122" s="1">
        <f t="shared" si="21"/>
        <v>5907.739999999997</v>
      </c>
      <c r="D122" s="1">
        <f t="shared" si="22"/>
        <v>5912.839999999997</v>
      </c>
      <c r="E122" s="1">
        <f t="shared" si="23"/>
        <v>188495033.63407227</v>
      </c>
      <c r="F122" s="1">
        <f t="shared" si="18"/>
        <v>180</v>
      </c>
      <c r="G122" s="3">
        <f t="shared" si="19"/>
        <v>5907.739999999997</v>
      </c>
      <c r="H122" s="1">
        <f>INDEX(Data!F$21:F$220,Graph!M122)</f>
        <v>188.49506475405758</v>
      </c>
      <c r="I122" s="1">
        <f>INDEX(Data!G$21:G$220,Graph!M122)</f>
        <v>10.2</v>
      </c>
      <c r="J122">
        <f t="shared" si="24"/>
        <v>5.1</v>
      </c>
      <c r="K122" s="1">
        <f t="shared" si="25"/>
        <v>-1.1694830157310037</v>
      </c>
      <c r="L122">
        <v>9</v>
      </c>
      <c r="M122">
        <v>32</v>
      </c>
    </row>
    <row r="123" spans="1:13" ht="12.75">
      <c r="A123" s="1" t="str">
        <f>INDEX(Data!B$21:B$220,Graph!M123)</f>
        <v>Portugal</v>
      </c>
      <c r="B123" s="1">
        <f t="shared" si="20"/>
        <v>175.63926879293513</v>
      </c>
      <c r="C123" s="1">
        <f t="shared" si="21"/>
        <v>5773.204999999996</v>
      </c>
      <c r="D123" s="1">
        <f t="shared" si="22"/>
        <v>5778.204999999996</v>
      </c>
      <c r="E123" s="1">
        <f t="shared" si="23"/>
        <v>175639027.60203165</v>
      </c>
      <c r="F123" s="1">
        <f t="shared" si="18"/>
        <v>171</v>
      </c>
      <c r="G123" s="3">
        <f t="shared" si="19"/>
        <v>5773.204999999996</v>
      </c>
      <c r="H123" s="1">
        <f>INDEX(Data!F$21:F$220,Graph!M123)</f>
        <v>175.63926879293513</v>
      </c>
      <c r="I123" s="1">
        <f>INDEX(Data!G$21:G$220,Graph!M123)</f>
        <v>10</v>
      </c>
      <c r="J123">
        <f t="shared" si="24"/>
        <v>5</v>
      </c>
      <c r="K123" s="1">
        <f t="shared" si="25"/>
        <v>-0.6637486605770277</v>
      </c>
      <c r="L123">
        <v>11</v>
      </c>
      <c r="M123">
        <v>26</v>
      </c>
    </row>
    <row r="124" spans="1:13" ht="12.75">
      <c r="A124" s="1" t="str">
        <f>INDEX(Data!B$21:B$220,Graph!M124)</f>
        <v>Belarus</v>
      </c>
      <c r="B124" s="1">
        <f t="shared" si="20"/>
        <v>146.53356393509682</v>
      </c>
      <c r="C124" s="1">
        <f t="shared" si="21"/>
        <v>5148.024999999997</v>
      </c>
      <c r="D124" s="1">
        <f t="shared" si="22"/>
        <v>5152.974999999997</v>
      </c>
      <c r="E124" s="1">
        <f t="shared" si="23"/>
        <v>146533063.58601132</v>
      </c>
      <c r="F124" s="1">
        <f t="shared" si="18"/>
        <v>150</v>
      </c>
      <c r="G124" s="3">
        <f t="shared" si="19"/>
        <v>5148.024999999997</v>
      </c>
      <c r="H124" s="1">
        <f>INDEX(Data!F$21:F$220,Graph!M124)</f>
        <v>146.53356393509682</v>
      </c>
      <c r="I124" s="1">
        <f>INDEX(Data!G$21:G$220,Graph!M124)</f>
        <v>9.9</v>
      </c>
      <c r="J124">
        <f t="shared" si="24"/>
        <v>4.95</v>
      </c>
      <c r="K124" s="1">
        <f t="shared" si="25"/>
        <v>-0.29959739961248033</v>
      </c>
      <c r="L124">
        <v>9</v>
      </c>
      <c r="M124">
        <v>62</v>
      </c>
    </row>
    <row r="125" spans="1:13" ht="12.75">
      <c r="A125" s="1" t="str">
        <f>INDEX(Data!B$21:B$220,Graph!M125)</f>
        <v>Hungary</v>
      </c>
      <c r="B125" s="1">
        <f t="shared" si="20"/>
        <v>221.93950589476646</v>
      </c>
      <c r="C125" s="1">
        <f t="shared" si="21"/>
        <v>6058.023999999997</v>
      </c>
      <c r="D125" s="1">
        <f t="shared" si="22"/>
        <v>6062.9739999999965</v>
      </c>
      <c r="E125" s="1">
        <f t="shared" si="23"/>
        <v>221939039.58601132</v>
      </c>
      <c r="F125" s="1">
        <f t="shared" si="18"/>
        <v>192</v>
      </c>
      <c r="G125" s="3">
        <f t="shared" si="19"/>
        <v>6058.023999999997</v>
      </c>
      <c r="H125" s="1">
        <f>INDEX(Data!F$21:F$220,Graph!M125)</f>
        <v>221.93950589476646</v>
      </c>
      <c r="I125" s="1">
        <f>INDEX(Data!G$21:G$220,Graph!M125)</f>
        <v>9.9</v>
      </c>
      <c r="J125">
        <f t="shared" si="24"/>
        <v>4.95</v>
      </c>
      <c r="K125" s="1">
        <f t="shared" si="25"/>
        <v>-0.34020518720583937</v>
      </c>
      <c r="L125">
        <v>9</v>
      </c>
      <c r="M125">
        <v>38</v>
      </c>
    </row>
    <row r="126" spans="1:13" ht="12.75">
      <c r="A126" s="1" t="str">
        <f>INDEX(Data!B$21:B$220,Graph!M126)</f>
        <v>Senegal</v>
      </c>
      <c r="B126" s="1">
        <f t="shared" si="20"/>
        <v>44.01408186298018</v>
      </c>
      <c r="C126" s="1">
        <f t="shared" si="21"/>
        <v>2277.891</v>
      </c>
      <c r="D126" s="1">
        <f t="shared" si="22"/>
        <v>2282.841</v>
      </c>
      <c r="E126" s="1">
        <f t="shared" si="23"/>
        <v>44014158.58601131</v>
      </c>
      <c r="F126" s="1">
        <f t="shared" si="18"/>
        <v>60</v>
      </c>
      <c r="G126" s="3">
        <f t="shared" si="19"/>
        <v>2277.891</v>
      </c>
      <c r="H126" s="1">
        <f>INDEX(Data!F$21:F$220,Graph!M126)</f>
        <v>44.01408186298018</v>
      </c>
      <c r="I126" s="1">
        <f>INDEX(Data!G$21:G$220,Graph!M126)</f>
        <v>9.9</v>
      </c>
      <c r="J126">
        <f t="shared" si="24"/>
        <v>4.95</v>
      </c>
      <c r="K126" s="1">
        <f t="shared" si="25"/>
        <v>-0.8716469333631451</v>
      </c>
      <c r="L126">
        <v>3</v>
      </c>
      <c r="M126">
        <v>157</v>
      </c>
    </row>
    <row r="127" spans="1:13" ht="12.75">
      <c r="A127" s="1" t="str">
        <f>INDEX(Data!B$21:B$220,Graph!M127)</f>
        <v>Tunisia</v>
      </c>
      <c r="B127" s="1">
        <f t="shared" si="20"/>
        <v>48.53502925439155</v>
      </c>
      <c r="C127" s="1">
        <f t="shared" si="21"/>
        <v>2462.599</v>
      </c>
      <c r="D127" s="1">
        <f t="shared" si="22"/>
        <v>2467.449</v>
      </c>
      <c r="E127" s="1">
        <f t="shared" si="23"/>
        <v>48535093.55397068</v>
      </c>
      <c r="F127" s="1">
        <f t="shared" si="18"/>
        <v>69</v>
      </c>
      <c r="G127" s="3">
        <f t="shared" si="19"/>
        <v>2462.599</v>
      </c>
      <c r="H127" s="1">
        <f>INDEX(Data!F$21:F$220,Graph!M127)</f>
        <v>48.53502925439155</v>
      </c>
      <c r="I127" s="1">
        <f>INDEX(Data!G$21:G$220,Graph!M127)</f>
        <v>9.7</v>
      </c>
      <c r="J127">
        <f t="shared" si="24"/>
        <v>4.85</v>
      </c>
      <c r="K127" s="1">
        <f t="shared" si="25"/>
        <v>-1.15127173037029</v>
      </c>
      <c r="L127">
        <v>3</v>
      </c>
      <c r="M127">
        <v>92</v>
      </c>
    </row>
    <row r="128" spans="1:13" ht="12.75">
      <c r="A128" s="1" t="str">
        <f>INDEX(Data!B$21:B$220,Graph!M128)</f>
        <v>Somalia</v>
      </c>
      <c r="B128" s="1">
        <f t="shared" si="20"/>
        <v>35.88442533816466</v>
      </c>
      <c r="C128" s="1">
        <f t="shared" si="21"/>
        <v>510.6580000000001</v>
      </c>
      <c r="D128" s="1">
        <f t="shared" si="22"/>
        <v>515.398</v>
      </c>
      <c r="E128" s="1">
        <f t="shared" si="23"/>
        <v>35884198.518725984</v>
      </c>
      <c r="F128" s="1">
        <f t="shared" si="18"/>
        <v>38</v>
      </c>
      <c r="G128" s="3">
        <f t="shared" si="19"/>
        <v>510.6580000000001</v>
      </c>
      <c r="H128" s="1">
        <f>INDEX(Data!F$21:F$220,Graph!M128)</f>
        <v>35.88442533816466</v>
      </c>
      <c r="I128" s="1">
        <f>INDEX(Data!G$21:G$220,Graph!M128)</f>
        <v>9.48</v>
      </c>
      <c r="J128">
        <f t="shared" si="24"/>
        <v>4.74</v>
      </c>
      <c r="K128" s="1">
        <f t="shared" si="25"/>
        <v>-0.3931876754129746</v>
      </c>
      <c r="L128">
        <v>2</v>
      </c>
      <c r="M128">
        <v>197</v>
      </c>
    </row>
    <row r="129" spans="1:13" ht="12.75">
      <c r="A129" s="1" t="str">
        <f>INDEX(Data!B$21:B$220,Graph!M129)</f>
        <v>Sweden</v>
      </c>
      <c r="B129" s="1">
        <f t="shared" si="20"/>
        <v>184.59915909213166</v>
      </c>
      <c r="C129" s="1">
        <f t="shared" si="21"/>
        <v>5840.689999999996</v>
      </c>
      <c r="D129" s="1">
        <f t="shared" si="22"/>
        <v>5845.139999999996</v>
      </c>
      <c r="E129" s="1">
        <f t="shared" si="23"/>
        <v>184599003.42580816</v>
      </c>
      <c r="F129" s="1">
        <f t="shared" si="18"/>
        <v>176</v>
      </c>
      <c r="G129" s="3">
        <f t="shared" si="19"/>
        <v>5840.689999999996</v>
      </c>
      <c r="H129" s="1">
        <f>INDEX(Data!F$21:F$220,Graph!M129)</f>
        <v>184.59915909213166</v>
      </c>
      <c r="I129" s="1">
        <f>INDEX(Data!G$21:G$220,Graph!M129)</f>
        <v>8.9</v>
      </c>
      <c r="J129">
        <f t="shared" si="24"/>
        <v>4.45</v>
      </c>
      <c r="K129" s="1">
        <f t="shared" si="25"/>
        <v>-1.302003491061555</v>
      </c>
      <c r="L129">
        <v>11</v>
      </c>
      <c r="M129">
        <v>2</v>
      </c>
    </row>
    <row r="130" spans="1:13" ht="12.75">
      <c r="A130" s="1" t="str">
        <f>INDEX(Data!B$21:B$220,Graph!M130)</f>
        <v>Bolivia</v>
      </c>
      <c r="B130" s="1">
        <f t="shared" si="20"/>
        <v>105.88500048582547</v>
      </c>
      <c r="C130" s="1">
        <f t="shared" si="21"/>
        <v>5095.4829999999965</v>
      </c>
      <c r="D130" s="1">
        <f t="shared" si="22"/>
        <v>5099.782999999997</v>
      </c>
      <c r="E130" s="1">
        <f t="shared" si="23"/>
        <v>105885115.37774721</v>
      </c>
      <c r="F130" s="1">
        <f t="shared" si="18"/>
        <v>138</v>
      </c>
      <c r="G130" s="3">
        <f t="shared" si="19"/>
        <v>5095.4829999999965</v>
      </c>
      <c r="H130" s="1">
        <f>INDEX(Data!F$21:F$220,Graph!M130)</f>
        <v>105.88500048582547</v>
      </c>
      <c r="I130" s="1">
        <f>INDEX(Data!G$21:G$220,Graph!M130)</f>
        <v>8.6</v>
      </c>
      <c r="J130">
        <f t="shared" si="24"/>
        <v>4.3</v>
      </c>
      <c r="K130" s="1">
        <f t="shared" si="25"/>
        <v>-0.7363988292890156</v>
      </c>
      <c r="L130">
        <v>8</v>
      </c>
      <c r="M130">
        <v>114</v>
      </c>
    </row>
    <row r="131" spans="1:13" ht="12.75">
      <c r="A131" s="1" t="str">
        <f>INDEX(Data!B$21:B$220,Graph!M131)</f>
        <v>Dominican Republic</v>
      </c>
      <c r="B131" s="1">
        <f t="shared" si="20"/>
        <v>50.693089715865256</v>
      </c>
      <c r="C131" s="1">
        <f t="shared" si="21"/>
        <v>2508.8489999999997</v>
      </c>
      <c r="D131" s="1">
        <f t="shared" si="22"/>
        <v>2513.149</v>
      </c>
      <c r="E131" s="1">
        <f t="shared" si="23"/>
        <v>50693099.37774721</v>
      </c>
      <c r="F131" s="1">
        <f t="shared" si="18"/>
        <v>75</v>
      </c>
      <c r="G131" s="3">
        <f t="shared" si="19"/>
        <v>2508.8489999999997</v>
      </c>
      <c r="H131" s="1">
        <f>INDEX(Data!F$21:F$220,Graph!M131)</f>
        <v>50.693089715865256</v>
      </c>
      <c r="I131" s="1">
        <f>INDEX(Data!G$21:G$220,Graph!M131)</f>
        <v>8.6</v>
      </c>
      <c r="J131">
        <f t="shared" si="24"/>
        <v>4.3</v>
      </c>
      <c r="K131" s="1">
        <f t="shared" si="25"/>
        <v>-0.24931659354638924</v>
      </c>
      <c r="L131">
        <v>8</v>
      </c>
      <c r="M131">
        <v>98</v>
      </c>
    </row>
    <row r="132" spans="1:13" ht="12.75">
      <c r="A132" s="1" t="str">
        <f>INDEX(Data!B$21:B$220,Graph!M132)</f>
        <v>Guinea</v>
      </c>
      <c r="B132" s="1">
        <f t="shared" si="20"/>
        <v>34.2714405858096</v>
      </c>
      <c r="C132" s="1">
        <f t="shared" si="21"/>
        <v>461.3180000000001</v>
      </c>
      <c r="D132" s="1">
        <f t="shared" si="22"/>
        <v>465.5180000000001</v>
      </c>
      <c r="E132" s="1">
        <f t="shared" si="23"/>
        <v>34271161.345706575</v>
      </c>
      <c r="F132" s="1">
        <f t="shared" si="18"/>
        <v>35</v>
      </c>
      <c r="G132" s="3">
        <f t="shared" si="19"/>
        <v>461.3180000000001</v>
      </c>
      <c r="H132" s="1">
        <f>INDEX(Data!F$21:F$220,Graph!M132)</f>
        <v>34.2714405858096</v>
      </c>
      <c r="I132" s="1">
        <f>INDEX(Data!G$21:G$220,Graph!M132)</f>
        <v>8.4</v>
      </c>
      <c r="J132">
        <f t="shared" si="24"/>
        <v>4.2</v>
      </c>
      <c r="K132" s="1">
        <f t="shared" si="25"/>
        <v>-0.15921923781962022</v>
      </c>
      <c r="L132">
        <v>3</v>
      </c>
      <c r="M132">
        <v>160</v>
      </c>
    </row>
    <row r="133" spans="1:13" ht="12.75">
      <c r="A133" s="1" t="str">
        <f>INDEX(Data!B$21:B$220,Graph!M133)</f>
        <v>Azerbaijan</v>
      </c>
      <c r="B133" s="1">
        <f t="shared" si="20"/>
        <v>63.67744569255795</v>
      </c>
      <c r="C133" s="1">
        <f t="shared" si="21"/>
        <v>4019.1679999999988</v>
      </c>
      <c r="D133" s="1">
        <f t="shared" si="22"/>
        <v>4023.317999999999</v>
      </c>
      <c r="E133" s="1">
        <f t="shared" si="23"/>
        <v>63677092.329686254</v>
      </c>
      <c r="F133" s="1">
        <f t="shared" si="18"/>
        <v>100</v>
      </c>
      <c r="G133" s="3">
        <f t="shared" si="19"/>
        <v>4019.1679999999988</v>
      </c>
      <c r="H133" s="1">
        <f>INDEX(Data!F$21:F$220,Graph!M133)</f>
        <v>63.67744569255795</v>
      </c>
      <c r="I133" s="1">
        <f>INDEX(Data!G$21:G$220,Graph!M133)</f>
        <v>8.3</v>
      </c>
      <c r="J133">
        <f t="shared" si="24"/>
        <v>4.15</v>
      </c>
      <c r="K133" s="1">
        <f t="shared" si="25"/>
        <v>-1.1094931513095787</v>
      </c>
      <c r="L133">
        <v>6</v>
      </c>
      <c r="M133">
        <v>91</v>
      </c>
    </row>
    <row r="134" spans="1:13" ht="12.75">
      <c r="A134" s="1" t="str">
        <f>INDEX(Data!B$21:B$220,Graph!M134)</f>
        <v>Chad</v>
      </c>
      <c r="B134" s="1">
        <f t="shared" si="20"/>
        <v>31.023796360796176</v>
      </c>
      <c r="C134" s="1">
        <f t="shared" si="21"/>
        <v>322.46800000000013</v>
      </c>
      <c r="D134" s="1">
        <f t="shared" si="22"/>
        <v>326.6180000000001</v>
      </c>
      <c r="E134" s="1">
        <f t="shared" si="23"/>
        <v>31023168.329686258</v>
      </c>
      <c r="F134" s="1">
        <f t="shared" si="18"/>
        <v>25</v>
      </c>
      <c r="G134" s="3">
        <f t="shared" si="19"/>
        <v>322.46800000000013</v>
      </c>
      <c r="H134" s="1">
        <f>INDEX(Data!F$21:F$220,Graph!M134)</f>
        <v>31.023796360796176</v>
      </c>
      <c r="I134" s="1">
        <f>INDEX(Data!G$21:G$220,Graph!M134)</f>
        <v>8.3</v>
      </c>
      <c r="J134">
        <f t="shared" si="24"/>
        <v>4.15</v>
      </c>
      <c r="K134" s="1">
        <f t="shared" si="25"/>
        <v>-0.742084265252732</v>
      </c>
      <c r="L134">
        <v>3</v>
      </c>
      <c r="M134">
        <v>167</v>
      </c>
    </row>
    <row r="135" spans="1:13" ht="12.75">
      <c r="A135" s="1" t="str">
        <f>INDEX(Data!B$21:B$220,Graph!M135)</f>
        <v>Rwanda</v>
      </c>
      <c r="B135" s="1">
        <f t="shared" si="20"/>
        <v>16.317657053721405</v>
      </c>
      <c r="C135" s="1">
        <f t="shared" si="21"/>
        <v>24.35</v>
      </c>
      <c r="D135" s="1">
        <f t="shared" si="22"/>
        <v>28.5</v>
      </c>
      <c r="E135" s="1">
        <f t="shared" si="23"/>
        <v>16317160.329686254</v>
      </c>
      <c r="F135" s="1">
        <f t="shared" si="18"/>
        <v>3</v>
      </c>
      <c r="G135" s="3">
        <f t="shared" si="19"/>
        <v>24.35</v>
      </c>
      <c r="H135" s="1">
        <f>INDEX(Data!F$21:F$220,Graph!M135)</f>
        <v>16.317657053721405</v>
      </c>
      <c r="I135" s="1">
        <f>INDEX(Data!G$21:G$220,Graph!M135)</f>
        <v>8.3</v>
      </c>
      <c r="J135">
        <f t="shared" si="24"/>
        <v>4.15</v>
      </c>
      <c r="K135" s="1">
        <f t="shared" si="25"/>
        <v>-1.8719506534786348</v>
      </c>
      <c r="L135">
        <v>1</v>
      </c>
      <c r="M135">
        <v>159</v>
      </c>
    </row>
    <row r="136" spans="1:13" ht="12.75">
      <c r="A136" s="1" t="str">
        <f>INDEX(Data!B$21:B$220,Graph!M136)</f>
        <v>Haiti</v>
      </c>
      <c r="B136" s="1">
        <f t="shared" si="20"/>
        <v>5.358625718327163</v>
      </c>
      <c r="C136" s="1">
        <f t="shared" si="21"/>
        <v>4.1</v>
      </c>
      <c r="D136" s="1">
        <f t="shared" si="22"/>
        <v>8.2</v>
      </c>
      <c r="E136" s="1">
        <f t="shared" si="23"/>
        <v>5358154.3136659395</v>
      </c>
      <c r="F136" s="1">
        <f t="shared" si="18"/>
        <v>1</v>
      </c>
      <c r="G136" s="3">
        <f t="shared" si="19"/>
        <v>4.1</v>
      </c>
      <c r="H136" s="1">
        <f>INDEX(Data!F$21:F$220,Graph!M136)</f>
        <v>5.358625718327163</v>
      </c>
      <c r="I136" s="1">
        <f>INDEX(Data!G$21:G$220,Graph!M136)</f>
        <v>8.2</v>
      </c>
      <c r="J136">
        <f t="shared" si="24"/>
        <v>4.1</v>
      </c>
      <c r="K136" s="1">
        <f t="shared" si="25"/>
        <v>-5.057501582528454</v>
      </c>
      <c r="L136">
        <v>8</v>
      </c>
      <c r="M136">
        <v>153</v>
      </c>
    </row>
    <row r="137" spans="1:13" ht="12.75">
      <c r="A137" s="1" t="str">
        <f>INDEX(Data!B$21:B$220,Graph!M137)</f>
        <v>Austria</v>
      </c>
      <c r="B137" s="1">
        <f t="shared" si="20"/>
        <v>201.33075971094092</v>
      </c>
      <c r="C137" s="1">
        <f t="shared" si="21"/>
        <v>5926.889999999997</v>
      </c>
      <c r="D137" s="1">
        <f t="shared" si="22"/>
        <v>5930.939999999997</v>
      </c>
      <c r="E137" s="1">
        <f t="shared" si="23"/>
        <v>201330015.29764563</v>
      </c>
      <c r="F137" s="1">
        <f t="shared" si="18"/>
        <v>185</v>
      </c>
      <c r="G137" s="3">
        <f t="shared" si="19"/>
        <v>5926.889999999997</v>
      </c>
      <c r="H137" s="1">
        <f>INDEX(Data!F$21:F$220,Graph!M137)</f>
        <v>201.33075971094092</v>
      </c>
      <c r="I137" s="1">
        <f>INDEX(Data!G$21:G$220,Graph!M137)</f>
        <v>8.1</v>
      </c>
      <c r="J137">
        <f t="shared" si="24"/>
        <v>4.05</v>
      </c>
      <c r="K137" s="1">
        <f t="shared" si="25"/>
        <v>-0.9002543841609167</v>
      </c>
      <c r="L137">
        <v>11</v>
      </c>
      <c r="M137">
        <v>14</v>
      </c>
    </row>
    <row r="138" spans="1:13" ht="12.75">
      <c r="A138" s="1" t="str">
        <f>INDEX(Data!B$21:B$220,Graph!M138)</f>
        <v>Bulgaria</v>
      </c>
      <c r="B138" s="1">
        <f t="shared" si="20"/>
        <v>148.02721033773878</v>
      </c>
      <c r="C138" s="1">
        <f t="shared" si="21"/>
        <v>5157.074999999997</v>
      </c>
      <c r="D138" s="1">
        <f t="shared" si="22"/>
        <v>5161.074999999997</v>
      </c>
      <c r="E138" s="1">
        <f t="shared" si="23"/>
        <v>148027057.2816253</v>
      </c>
      <c r="F138" s="1">
        <f t="shared" si="18"/>
        <v>152</v>
      </c>
      <c r="G138" s="3">
        <f t="shared" si="19"/>
        <v>5157.074999999997</v>
      </c>
      <c r="H138" s="1">
        <f>INDEX(Data!F$21:F$220,Graph!M138)</f>
        <v>148.02721033773878</v>
      </c>
      <c r="I138" s="1">
        <f>INDEX(Data!G$21:G$220,Graph!M138)</f>
        <v>8</v>
      </c>
      <c r="J138">
        <f t="shared" si="24"/>
        <v>4</v>
      </c>
      <c r="K138" s="1">
        <f t="shared" si="25"/>
        <v>-0.19157180828094056</v>
      </c>
      <c r="L138">
        <v>9</v>
      </c>
      <c r="M138">
        <v>56</v>
      </c>
    </row>
    <row r="139" spans="1:13" ht="12.75">
      <c r="A139" s="1" t="str">
        <f>INDEX(Data!B$21:B$220,Graph!M139)</f>
        <v>Switzerland</v>
      </c>
      <c r="B139" s="1">
        <f t="shared" si="20"/>
        <v>170.6498476448963</v>
      </c>
      <c r="C139" s="1">
        <f t="shared" si="21"/>
        <v>5764.570999999996</v>
      </c>
      <c r="D139" s="1">
        <f t="shared" si="22"/>
        <v>5768.170999999997</v>
      </c>
      <c r="E139" s="1">
        <f t="shared" si="23"/>
        <v>170649012.15346277</v>
      </c>
      <c r="F139" s="1">
        <f t="shared" si="18"/>
        <v>169</v>
      </c>
      <c r="G139" s="3">
        <f t="shared" si="19"/>
        <v>5764.570999999996</v>
      </c>
      <c r="H139" s="1">
        <f>INDEX(Data!F$21:F$220,Graph!M139)</f>
        <v>170.6498476448963</v>
      </c>
      <c r="I139" s="1">
        <f>INDEX(Data!G$21:G$220,Graph!M139)</f>
        <v>7.2</v>
      </c>
      <c r="J139">
        <f t="shared" si="24"/>
        <v>3.6</v>
      </c>
      <c r="K139" s="1">
        <f t="shared" si="25"/>
        <v>-1.981422522308094</v>
      </c>
      <c r="L139">
        <v>11</v>
      </c>
      <c r="M139">
        <v>11</v>
      </c>
    </row>
    <row r="140" spans="1:13" ht="12.75">
      <c r="A140" s="1" t="str">
        <f>INDEX(Data!B$21:B$220,Graph!M140)</f>
        <v>Hong Kong, China</v>
      </c>
      <c r="B140" s="1">
        <f t="shared" si="20"/>
        <v>42.2828952389123</v>
      </c>
      <c r="C140" s="1">
        <f t="shared" si="21"/>
        <v>941.6409999999998</v>
      </c>
      <c r="D140" s="1">
        <f t="shared" si="22"/>
        <v>945.1409999999998</v>
      </c>
      <c r="E140" s="1">
        <f t="shared" si="23"/>
        <v>42282024.12142214</v>
      </c>
      <c r="F140" s="1">
        <f t="shared" si="18"/>
        <v>54</v>
      </c>
      <c r="G140" s="3">
        <f t="shared" si="19"/>
        <v>941.6409999999998</v>
      </c>
      <c r="H140" s="1">
        <f>INDEX(Data!F$21:F$220,Graph!M140)</f>
        <v>42.2828952389123</v>
      </c>
      <c r="I140" s="1">
        <f>INDEX(Data!G$21:G$220,Graph!M140)</f>
        <v>7</v>
      </c>
      <c r="J140">
        <f t="shared" si="24"/>
        <v>3.5</v>
      </c>
      <c r="K140" s="1">
        <f t="shared" si="25"/>
        <v>0</v>
      </c>
      <c r="L140">
        <v>7</v>
      </c>
      <c r="M140">
        <v>23</v>
      </c>
    </row>
    <row r="141" spans="1:13" ht="12.75">
      <c r="A141" s="1" t="str">
        <f>INDEX(Data!B$21:B$220,Graph!M141)</f>
        <v>Honduras</v>
      </c>
      <c r="B141" s="1">
        <f t="shared" si="20"/>
        <v>57.61335322316256</v>
      </c>
      <c r="C141" s="1">
        <f t="shared" si="21"/>
        <v>3867.1879999999987</v>
      </c>
      <c r="D141" s="1">
        <f t="shared" si="22"/>
        <v>3870.587999999999</v>
      </c>
      <c r="E141" s="1">
        <f t="shared" si="23"/>
        <v>57613116.089381516</v>
      </c>
      <c r="F141" s="1">
        <f t="shared" si="18"/>
        <v>91</v>
      </c>
      <c r="G141" s="3">
        <f t="shared" si="19"/>
        <v>3867.1879999999987</v>
      </c>
      <c r="H141" s="1">
        <f>INDEX(Data!F$21:F$220,Graph!M141)</f>
        <v>57.61335322316256</v>
      </c>
      <c r="I141" s="1">
        <f>INDEX(Data!G$21:G$220,Graph!M141)</f>
        <v>6.8</v>
      </c>
      <c r="J141">
        <f t="shared" si="24"/>
        <v>3.4</v>
      </c>
      <c r="K141" s="1">
        <f t="shared" si="25"/>
        <v>-1.0468233121531512</v>
      </c>
      <c r="L141">
        <v>8</v>
      </c>
      <c r="M141">
        <v>115</v>
      </c>
    </row>
    <row r="142" spans="1:13" ht="12.75">
      <c r="A142" s="1" t="str">
        <f>INDEX(Data!B$21:B$220,Graph!M142)</f>
        <v>Benin</v>
      </c>
      <c r="B142" s="1">
        <f t="shared" si="20"/>
        <v>66.06372525998705</v>
      </c>
      <c r="C142" s="1">
        <f t="shared" si="21"/>
        <v>4040.090999999999</v>
      </c>
      <c r="D142" s="1">
        <f t="shared" si="22"/>
        <v>4043.390999999999</v>
      </c>
      <c r="E142" s="1">
        <f t="shared" si="23"/>
        <v>66063162.05734088</v>
      </c>
      <c r="F142" s="1">
        <f t="shared" si="18"/>
        <v>103</v>
      </c>
      <c r="G142" s="3">
        <f t="shared" si="19"/>
        <v>4040.090999999999</v>
      </c>
      <c r="H142" s="1">
        <f>INDEX(Data!F$21:F$220,Graph!M142)</f>
        <v>66.06372525998705</v>
      </c>
      <c r="I142" s="1">
        <f>INDEX(Data!G$21:G$220,Graph!M142)</f>
        <v>6.6</v>
      </c>
      <c r="J142">
        <f t="shared" si="24"/>
        <v>3.3</v>
      </c>
      <c r="K142" s="1">
        <f t="shared" si="25"/>
        <v>-1.7039306074035778</v>
      </c>
      <c r="L142">
        <v>3</v>
      </c>
      <c r="M142">
        <v>161</v>
      </c>
    </row>
    <row r="143" spans="1:13" ht="12.75">
      <c r="A143" s="1" t="str">
        <f>INDEX(Data!B$21:B$220,Graph!M143)</f>
        <v>Burundi</v>
      </c>
      <c r="B143" s="1">
        <f t="shared" si="20"/>
        <v>37.26547029243666</v>
      </c>
      <c r="C143" s="1">
        <f t="shared" si="21"/>
        <v>550.1999999999999</v>
      </c>
      <c r="D143" s="1">
        <f t="shared" si="22"/>
        <v>553.4999999999999</v>
      </c>
      <c r="E143" s="1">
        <f t="shared" si="23"/>
        <v>37265174.05734088</v>
      </c>
      <c r="F143" s="1">
        <f aca="true" t="shared" si="26" ref="F143:F174">RANK(E143,E$47:E$246,1)</f>
        <v>43</v>
      </c>
      <c r="G143" s="3">
        <f aca="true" t="shared" si="27" ref="G143:G174">C143</f>
        <v>550.1999999999999</v>
      </c>
      <c r="H143" s="1">
        <f>INDEX(Data!F$21:F$220,Graph!M143)</f>
        <v>37.26547029243666</v>
      </c>
      <c r="I143" s="1">
        <f>INDEX(Data!G$21:G$220,Graph!M143)</f>
        <v>6.6</v>
      </c>
      <c r="J143">
        <f t="shared" si="24"/>
        <v>3.3</v>
      </c>
      <c r="K143" s="1">
        <f t="shared" si="25"/>
        <v>-0.28759116299265486</v>
      </c>
      <c r="L143">
        <v>1</v>
      </c>
      <c r="M143">
        <v>173</v>
      </c>
    </row>
    <row r="144" spans="1:13" ht="12.75">
      <c r="A144" s="1" t="str">
        <f>INDEX(Data!B$21:B$220,Graph!M144)</f>
        <v>El Salvador</v>
      </c>
      <c r="B144" s="1">
        <f t="shared" si="20"/>
        <v>38.06903245075769</v>
      </c>
      <c r="C144" s="1">
        <f t="shared" si="21"/>
        <v>557.8</v>
      </c>
      <c r="D144" s="1">
        <f t="shared" si="22"/>
        <v>561</v>
      </c>
      <c r="E144" s="1">
        <f t="shared" si="23"/>
        <v>38069104.02530025</v>
      </c>
      <c r="F144" s="1">
        <f t="shared" si="26"/>
        <v>45</v>
      </c>
      <c r="G144" s="3">
        <f t="shared" si="27"/>
        <v>557.8</v>
      </c>
      <c r="H144" s="1">
        <f>INDEX(Data!F$21:F$220,Graph!M144)</f>
        <v>38.06903245075769</v>
      </c>
      <c r="I144" s="1">
        <f>INDEX(Data!G$21:G$220,Graph!M144)</f>
        <v>6.4</v>
      </c>
      <c r="J144">
        <f t="shared" si="24"/>
        <v>3.2</v>
      </c>
      <c r="K144" s="1">
        <f t="shared" si="25"/>
        <v>-0.14139356517038948</v>
      </c>
      <c r="L144">
        <v>8</v>
      </c>
      <c r="M144">
        <v>103</v>
      </c>
    </row>
    <row r="145" spans="1:13" ht="12.75">
      <c r="A145" s="1" t="str">
        <f>INDEX(Data!B$21:B$220,Graph!M145)</f>
        <v>Israel</v>
      </c>
      <c r="B145" s="1">
        <f t="shared" si="20"/>
        <v>185.9011625831932</v>
      </c>
      <c r="C145" s="1">
        <f t="shared" si="21"/>
        <v>5848.289999999996</v>
      </c>
      <c r="D145" s="1">
        <f t="shared" si="22"/>
        <v>5851.439999999996</v>
      </c>
      <c r="E145" s="1">
        <f t="shared" si="23"/>
        <v>185901023.0092799</v>
      </c>
      <c r="F145" s="1">
        <f t="shared" si="26"/>
        <v>177</v>
      </c>
      <c r="G145" s="3">
        <f t="shared" si="27"/>
        <v>5848.289999999996</v>
      </c>
      <c r="H145" s="1">
        <f>INDEX(Data!F$21:F$220,Graph!M145)</f>
        <v>185.9011625831932</v>
      </c>
      <c r="I145" s="1">
        <f>INDEX(Data!G$21:G$220,Graph!M145)</f>
        <v>6.3</v>
      </c>
      <c r="J145">
        <f t="shared" si="24"/>
        <v>3.15</v>
      </c>
      <c r="K145" s="1">
        <f t="shared" si="25"/>
        <v>-0.9774343061129116</v>
      </c>
      <c r="L145">
        <v>6</v>
      </c>
      <c r="M145">
        <v>22</v>
      </c>
    </row>
    <row r="146" spans="1:13" ht="12.75">
      <c r="A146" s="1" t="str">
        <f>INDEX(Data!B$21:B$220,Graph!M146)</f>
        <v>Tajikistan</v>
      </c>
      <c r="B146" s="1">
        <f t="shared" si="20"/>
        <v>27.049948660383887</v>
      </c>
      <c r="C146" s="1">
        <f t="shared" si="21"/>
        <v>204.80000000000004</v>
      </c>
      <c r="D146" s="1">
        <f t="shared" si="22"/>
        <v>207.90000000000003</v>
      </c>
      <c r="E146" s="1">
        <f t="shared" si="23"/>
        <v>27049116.993259612</v>
      </c>
      <c r="F146" s="1">
        <f t="shared" si="26"/>
        <v>14</v>
      </c>
      <c r="G146" s="3">
        <f t="shared" si="27"/>
        <v>204.80000000000004</v>
      </c>
      <c r="H146" s="1">
        <f>INDEX(Data!F$21:F$220,Graph!M146)</f>
        <v>27.049948660383887</v>
      </c>
      <c r="I146" s="1">
        <f>INDEX(Data!G$21:G$220,Graph!M146)</f>
        <v>6.2</v>
      </c>
      <c r="J146">
        <f t="shared" si="24"/>
        <v>3.1</v>
      </c>
      <c r="K146" s="1">
        <f t="shared" si="25"/>
        <v>-0.7760143169452682</v>
      </c>
      <c r="L146">
        <v>6</v>
      </c>
      <c r="M146">
        <v>116</v>
      </c>
    </row>
    <row r="147" spans="1:13" ht="12.75">
      <c r="A147" s="1" t="str">
        <f>INDEX(Data!B$21:B$220,Graph!M147)</f>
        <v>Paraguay</v>
      </c>
      <c r="B147" s="1">
        <f t="shared" si="20"/>
        <v>54.14752934273529</v>
      </c>
      <c r="C147" s="1">
        <f t="shared" si="21"/>
        <v>2693.8379999999993</v>
      </c>
      <c r="D147" s="1">
        <f t="shared" si="22"/>
        <v>2696.687999999999</v>
      </c>
      <c r="E147" s="1">
        <f t="shared" si="23"/>
        <v>54147089.91315803</v>
      </c>
      <c r="F147" s="1">
        <f t="shared" si="26"/>
        <v>86</v>
      </c>
      <c r="G147" s="3">
        <f t="shared" si="27"/>
        <v>2693.8379999999993</v>
      </c>
      <c r="H147" s="1">
        <f>INDEX(Data!F$21:F$220,Graph!M147)</f>
        <v>54.14752934273529</v>
      </c>
      <c r="I147" s="1">
        <f>INDEX(Data!G$21:G$220,Graph!M147)</f>
        <v>5.7</v>
      </c>
      <c r="J147">
        <f t="shared" si="24"/>
        <v>2.85</v>
      </c>
      <c r="K147" s="1">
        <f t="shared" si="25"/>
        <v>-0.46412327028933476</v>
      </c>
      <c r="L147">
        <v>8</v>
      </c>
      <c r="M147">
        <v>89</v>
      </c>
    </row>
    <row r="148" spans="1:13" ht="12.75">
      <c r="A148" s="1" t="str">
        <f>INDEX(Data!B$21:B$220,Graph!M148)</f>
        <v>Papua New Guinea</v>
      </c>
      <c r="B148" s="1">
        <f t="shared" si="20"/>
        <v>25.086298147366783</v>
      </c>
      <c r="C148" s="1">
        <f t="shared" si="21"/>
        <v>197.50000000000003</v>
      </c>
      <c r="D148" s="1">
        <f t="shared" si="22"/>
        <v>200.30000000000004</v>
      </c>
      <c r="E148" s="1">
        <f t="shared" si="23"/>
        <v>25086133.897137713</v>
      </c>
      <c r="F148" s="1">
        <f t="shared" si="26"/>
        <v>12</v>
      </c>
      <c r="G148" s="3">
        <f t="shared" si="27"/>
        <v>197.50000000000003</v>
      </c>
      <c r="H148" s="1">
        <f>INDEX(Data!F$21:F$220,Graph!M148)</f>
        <v>25.086298147366783</v>
      </c>
      <c r="I148" s="1">
        <f>INDEX(Data!G$21:G$220,Graph!M148)</f>
        <v>5.6</v>
      </c>
      <c r="J148">
        <f t="shared" si="24"/>
        <v>2.8</v>
      </c>
      <c r="K148" s="1">
        <f t="shared" si="25"/>
        <v>-0.47738635352413183</v>
      </c>
      <c r="L148">
        <v>5</v>
      </c>
      <c r="M148">
        <v>133</v>
      </c>
    </row>
    <row r="149" spans="1:13" ht="12.75">
      <c r="A149" s="1" t="str">
        <f>INDEX(Data!B$21:B$220,Graph!M149)</f>
        <v>Lao People's D Republic</v>
      </c>
      <c r="B149" s="1">
        <f t="shared" si="20"/>
        <v>32.78266325182852</v>
      </c>
      <c r="C149" s="1">
        <f t="shared" si="21"/>
        <v>448.5680000000001</v>
      </c>
      <c r="D149" s="1">
        <f t="shared" si="22"/>
        <v>451.3180000000001</v>
      </c>
      <c r="E149" s="1">
        <f t="shared" si="23"/>
        <v>32782135.881117396</v>
      </c>
      <c r="F149" s="1">
        <f t="shared" si="26"/>
        <v>31</v>
      </c>
      <c r="G149" s="3">
        <f t="shared" si="27"/>
        <v>448.5680000000001</v>
      </c>
      <c r="H149" s="1">
        <f>INDEX(Data!F$21:F$220,Graph!M149)</f>
        <v>32.78266325182852</v>
      </c>
      <c r="I149" s="1">
        <f>INDEX(Data!G$21:G$220,Graph!M149)</f>
        <v>5.5</v>
      </c>
      <c r="J149">
        <f t="shared" si="24"/>
        <v>2.75</v>
      </c>
      <c r="K149" s="1">
        <f t="shared" si="25"/>
        <v>-0.26803748566254626</v>
      </c>
      <c r="L149">
        <v>5</v>
      </c>
      <c r="M149">
        <v>135</v>
      </c>
    </row>
    <row r="150" spans="1:13" ht="12.75">
      <c r="A150" s="1" t="str">
        <f>INDEX(Data!B$21:B$220,Graph!M150)</f>
        <v>Denmark</v>
      </c>
      <c r="B150" s="1">
        <f t="shared" si="20"/>
        <v>279.5408839607625</v>
      </c>
      <c r="C150" s="1">
        <f t="shared" si="21"/>
        <v>6239.373999999995</v>
      </c>
      <c r="D150" s="1">
        <f t="shared" si="22"/>
        <v>6242.073999999995</v>
      </c>
      <c r="E150" s="1">
        <f t="shared" si="23"/>
        <v>279540017.8650971</v>
      </c>
      <c r="F150" s="1">
        <f t="shared" si="26"/>
        <v>200</v>
      </c>
      <c r="G150" s="3">
        <f t="shared" si="27"/>
        <v>6239.373999999995</v>
      </c>
      <c r="H150" s="1">
        <f>INDEX(Data!F$21:F$220,Graph!M150)</f>
        <v>279.5408839607625</v>
      </c>
      <c r="I150" s="1">
        <f>INDEX(Data!G$21:G$220,Graph!M150)</f>
        <v>5.4</v>
      </c>
      <c r="J150">
        <f t="shared" si="24"/>
        <v>2.7</v>
      </c>
      <c r="K150" s="1">
        <f t="shared" si="25"/>
        <v>0</v>
      </c>
      <c r="L150">
        <v>11</v>
      </c>
      <c r="M150">
        <v>17</v>
      </c>
    </row>
    <row r="151" spans="1:13" ht="12.75">
      <c r="A151" s="1" t="str">
        <f>INDEX(Data!B$21:B$220,Graph!M151)</f>
        <v>Libyan Arab Jamahiriya</v>
      </c>
      <c r="B151" s="1">
        <f t="shared" si="20"/>
        <v>38.21042601592808</v>
      </c>
      <c r="C151" s="1">
        <f t="shared" si="21"/>
        <v>563.6999999999999</v>
      </c>
      <c r="D151" s="1">
        <f t="shared" si="22"/>
        <v>566.4</v>
      </c>
      <c r="E151" s="1">
        <f t="shared" si="23"/>
        <v>38210058.86509708</v>
      </c>
      <c r="F151" s="1">
        <f t="shared" si="26"/>
        <v>46</v>
      </c>
      <c r="G151" s="3">
        <f t="shared" si="27"/>
        <v>563.6999999999999</v>
      </c>
      <c r="H151" s="1">
        <f>INDEX(Data!F$21:F$220,Graph!M151)</f>
        <v>38.21042601592808</v>
      </c>
      <c r="I151" s="1">
        <f>INDEX(Data!G$21:G$220,Graph!M151)</f>
        <v>5.4</v>
      </c>
      <c r="J151">
        <f t="shared" si="24"/>
        <v>2.7</v>
      </c>
      <c r="K151" s="1">
        <f t="shared" si="25"/>
        <v>-0.046823030563537316</v>
      </c>
      <c r="L151">
        <v>3</v>
      </c>
      <c r="M151">
        <v>58</v>
      </c>
    </row>
    <row r="152" spans="1:13" ht="12.75">
      <c r="A152" s="1" t="str">
        <f>INDEX(Data!B$21:B$220,Graph!M152)</f>
        <v>Slovakia</v>
      </c>
      <c r="B152" s="1">
        <f t="shared" si="20"/>
        <v>157.7425325785607</v>
      </c>
      <c r="C152" s="1">
        <f t="shared" si="21"/>
        <v>5559.401999999997</v>
      </c>
      <c r="D152" s="1">
        <f t="shared" si="22"/>
        <v>5562.101999999997</v>
      </c>
      <c r="E152" s="1">
        <f t="shared" si="23"/>
        <v>157742042.86509708</v>
      </c>
      <c r="F152" s="1">
        <f t="shared" si="26"/>
        <v>159</v>
      </c>
      <c r="G152" s="3">
        <f t="shared" si="27"/>
        <v>5559.401999999997</v>
      </c>
      <c r="H152" s="1">
        <f>INDEX(Data!F$21:F$220,Graph!M152)</f>
        <v>157.7425325785607</v>
      </c>
      <c r="I152" s="1">
        <f>INDEX(Data!G$21:G$220,Graph!M152)</f>
        <v>5.4</v>
      </c>
      <c r="J152">
        <f t="shared" si="24"/>
        <v>2.7</v>
      </c>
      <c r="K152" s="1">
        <f t="shared" si="25"/>
        <v>-0.4390662693881211</v>
      </c>
      <c r="L152">
        <v>9</v>
      </c>
      <c r="M152">
        <v>42</v>
      </c>
    </row>
    <row r="153" spans="1:13" ht="12.75">
      <c r="A153" s="1" t="str">
        <f>INDEX(Data!B$21:B$220,Graph!M153)</f>
        <v>Jordan</v>
      </c>
      <c r="B153" s="1">
        <f t="shared" si="20"/>
        <v>85.29369044634373</v>
      </c>
      <c r="C153" s="1">
        <f t="shared" si="21"/>
        <v>4687.002999999997</v>
      </c>
      <c r="D153" s="1">
        <f t="shared" si="22"/>
        <v>4689.652999999997</v>
      </c>
      <c r="E153" s="1">
        <f t="shared" si="23"/>
        <v>85293090.84907676</v>
      </c>
      <c r="F153" s="1">
        <f t="shared" si="26"/>
        <v>126</v>
      </c>
      <c r="G153" s="3">
        <f t="shared" si="27"/>
        <v>4687.002999999997</v>
      </c>
      <c r="H153" s="1">
        <f>INDEX(Data!F$21:F$220,Graph!M153)</f>
        <v>85.29369044634373</v>
      </c>
      <c r="I153" s="1">
        <f>INDEX(Data!G$21:G$220,Graph!M153)</f>
        <v>5.3</v>
      </c>
      <c r="J153">
        <f t="shared" si="24"/>
        <v>2.65</v>
      </c>
      <c r="K153" s="1">
        <f t="shared" si="25"/>
        <v>-1.9271759283470544</v>
      </c>
      <c r="L153">
        <v>6</v>
      </c>
      <c r="M153">
        <v>90</v>
      </c>
    </row>
    <row r="154" spans="1:13" ht="12.75">
      <c r="A154" s="1" t="str">
        <f>INDEX(Data!B$21:B$220,Graph!M154)</f>
        <v>Nicaragua</v>
      </c>
      <c r="B154" s="1">
        <f t="shared" si="20"/>
        <v>36.607001440475194</v>
      </c>
      <c r="C154" s="1">
        <f t="shared" si="21"/>
        <v>518.55</v>
      </c>
      <c r="D154" s="1">
        <f t="shared" si="22"/>
        <v>521.1999999999999</v>
      </c>
      <c r="E154" s="1">
        <f t="shared" si="23"/>
        <v>36607118.84907676</v>
      </c>
      <c r="F154" s="1">
        <f t="shared" si="26"/>
        <v>41</v>
      </c>
      <c r="G154" s="3">
        <f t="shared" si="27"/>
        <v>518.55</v>
      </c>
      <c r="H154" s="1">
        <f>INDEX(Data!F$21:F$220,Graph!M154)</f>
        <v>36.607001440475194</v>
      </c>
      <c r="I154" s="1">
        <f>INDEX(Data!G$21:G$220,Graph!M154)</f>
        <v>5.3</v>
      </c>
      <c r="J154">
        <f t="shared" si="24"/>
        <v>2.65</v>
      </c>
      <c r="K154" s="1">
        <f t="shared" si="25"/>
        <v>-0.26326124281256824</v>
      </c>
      <c r="L154">
        <v>8</v>
      </c>
      <c r="M154">
        <v>118</v>
      </c>
    </row>
    <row r="155" spans="1:13" ht="12.75">
      <c r="A155" s="1" t="str">
        <f>INDEX(Data!B$21:B$220,Graph!M155)</f>
        <v>Finland</v>
      </c>
      <c r="B155" s="1">
        <f t="shared" si="20"/>
        <v>179.5741604875159</v>
      </c>
      <c r="C155" s="1">
        <f t="shared" si="21"/>
        <v>5822.639999999996</v>
      </c>
      <c r="D155" s="1">
        <f t="shared" si="22"/>
        <v>5825.239999999996</v>
      </c>
      <c r="E155" s="1">
        <f t="shared" si="23"/>
        <v>179574013.83305645</v>
      </c>
      <c r="F155" s="1">
        <f t="shared" si="26"/>
        <v>174</v>
      </c>
      <c r="G155" s="3">
        <f t="shared" si="27"/>
        <v>5822.639999999996</v>
      </c>
      <c r="H155" s="1">
        <f>INDEX(Data!F$21:F$220,Graph!M155)</f>
        <v>179.5741604875159</v>
      </c>
      <c r="I155" s="1">
        <f>INDEX(Data!G$21:G$220,Graph!M155)</f>
        <v>5.2</v>
      </c>
      <c r="J155">
        <f t="shared" si="24"/>
        <v>2.6</v>
      </c>
      <c r="K155" s="1">
        <f t="shared" si="25"/>
        <v>-2.6214728594917176</v>
      </c>
      <c r="L155">
        <v>11</v>
      </c>
      <c r="M155">
        <v>13</v>
      </c>
    </row>
    <row r="156" spans="1:13" ht="12.75">
      <c r="A156" s="1" t="str">
        <f>INDEX(Data!B$21:B$220,Graph!M156)</f>
        <v>Georgia</v>
      </c>
      <c r="B156" s="1">
        <f t="shared" si="20"/>
        <v>169.808454014554</v>
      </c>
      <c r="C156" s="1">
        <f t="shared" si="21"/>
        <v>5758.3709999999965</v>
      </c>
      <c r="D156" s="1">
        <f t="shared" si="22"/>
        <v>5760.970999999997</v>
      </c>
      <c r="E156" s="1">
        <f t="shared" si="23"/>
        <v>169808097.83305645</v>
      </c>
      <c r="F156" s="1">
        <f t="shared" si="26"/>
        <v>168</v>
      </c>
      <c r="G156" s="3">
        <f t="shared" si="27"/>
        <v>5758.3709999999965</v>
      </c>
      <c r="H156" s="1">
        <f>INDEX(Data!F$21:F$220,Graph!M156)</f>
        <v>169.808454014554</v>
      </c>
      <c r="I156" s="1">
        <f>INDEX(Data!G$21:G$220,Graph!M156)</f>
        <v>5.2</v>
      </c>
      <c r="J156">
        <f t="shared" si="24"/>
        <v>2.6</v>
      </c>
      <c r="K156" s="1">
        <f t="shared" si="25"/>
        <v>-0.84139363034231</v>
      </c>
      <c r="L156">
        <v>6</v>
      </c>
      <c r="M156">
        <v>97</v>
      </c>
    </row>
    <row r="157" spans="1:13" ht="12.75">
      <c r="A157" s="1" t="str">
        <f>INDEX(Data!B$21:B$220,Graph!M157)</f>
        <v>Kyrgyzstan</v>
      </c>
      <c r="B157" s="1">
        <f t="shared" si="20"/>
        <v>53.925621302615944</v>
      </c>
      <c r="C157" s="1">
        <f t="shared" si="21"/>
        <v>2687.1379999999995</v>
      </c>
      <c r="D157" s="1">
        <f t="shared" si="22"/>
        <v>2689.6879999999996</v>
      </c>
      <c r="E157" s="1">
        <f t="shared" si="23"/>
        <v>53925110.81703613</v>
      </c>
      <c r="F157" s="1">
        <f t="shared" si="26"/>
        <v>84</v>
      </c>
      <c r="G157" s="3">
        <f t="shared" si="27"/>
        <v>2687.1379999999995</v>
      </c>
      <c r="H157" s="1">
        <f>INDEX(Data!F$21:F$220,Graph!M157)</f>
        <v>53.925621302615944</v>
      </c>
      <c r="I157" s="1">
        <f>INDEX(Data!G$21:G$220,Graph!M157)</f>
        <v>5.1</v>
      </c>
      <c r="J157">
        <f t="shared" si="24"/>
        <v>2.55</v>
      </c>
      <c r="K157" s="1">
        <f t="shared" si="25"/>
        <v>-0.03652583659898312</v>
      </c>
      <c r="L157">
        <v>6</v>
      </c>
      <c r="M157">
        <v>110</v>
      </c>
    </row>
    <row r="158" spans="1:13" ht="12.75">
      <c r="A158" s="1" t="str">
        <f>INDEX(Data!B$21:B$220,Graph!M158)</f>
        <v>Sierra Leone</v>
      </c>
      <c r="B158" s="1">
        <f t="shared" si="20"/>
        <v>89.19513812804077</v>
      </c>
      <c r="C158" s="1">
        <f t="shared" si="21"/>
        <v>4848.582999999997</v>
      </c>
      <c r="D158" s="1">
        <f t="shared" si="22"/>
        <v>4850.9829999999965</v>
      </c>
      <c r="E158" s="1">
        <f t="shared" si="23"/>
        <v>89195177.76897518</v>
      </c>
      <c r="F158" s="1">
        <f t="shared" si="26"/>
        <v>131</v>
      </c>
      <c r="G158" s="3">
        <f t="shared" si="27"/>
        <v>4848.582999999997</v>
      </c>
      <c r="H158" s="1">
        <f>INDEX(Data!F$21:F$220,Graph!M158)</f>
        <v>89.19513812804077</v>
      </c>
      <c r="I158" s="1">
        <f>INDEX(Data!G$21:G$220,Graph!M158)</f>
        <v>4.8</v>
      </c>
      <c r="J158">
        <f t="shared" si="24"/>
        <v>2.4</v>
      </c>
      <c r="K158" s="1">
        <f t="shared" si="25"/>
        <v>-2.209345731628531</v>
      </c>
      <c r="L158">
        <v>3</v>
      </c>
      <c r="M158">
        <v>177</v>
      </c>
    </row>
    <row r="159" spans="1:13" ht="12.75">
      <c r="A159" s="1" t="str">
        <f>INDEX(Data!B$21:B$220,Graph!M159)</f>
        <v>Togo</v>
      </c>
      <c r="B159" s="1">
        <f t="shared" si="20"/>
        <v>71.91306805719562</v>
      </c>
      <c r="C159" s="1">
        <f t="shared" si="21"/>
        <v>4291.790999999998</v>
      </c>
      <c r="D159" s="1">
        <f t="shared" si="22"/>
        <v>4294.190999999998</v>
      </c>
      <c r="E159" s="1">
        <f t="shared" si="23"/>
        <v>71913143.76897518</v>
      </c>
      <c r="F159" s="1">
        <f t="shared" si="26"/>
        <v>111</v>
      </c>
      <c r="G159" s="3">
        <f t="shared" si="27"/>
        <v>4291.790999999998</v>
      </c>
      <c r="H159" s="1">
        <f>INDEX(Data!F$21:F$220,Graph!M159)</f>
        <v>71.91306805719562</v>
      </c>
      <c r="I159" s="1">
        <f>INDEX(Data!G$21:G$220,Graph!M159)</f>
        <v>4.8</v>
      </c>
      <c r="J159">
        <f t="shared" si="24"/>
        <v>2.4</v>
      </c>
      <c r="K159" s="1">
        <f t="shared" si="25"/>
        <v>-1.2151107291828964</v>
      </c>
      <c r="L159">
        <v>3</v>
      </c>
      <c r="M159">
        <v>143</v>
      </c>
    </row>
    <row r="160" spans="1:13" ht="12.75">
      <c r="A160" s="1" t="str">
        <f>INDEX(Data!B$21:B$220,Graph!M160)</f>
        <v>Turkmenistan</v>
      </c>
      <c r="B160" s="1">
        <f t="shared" si="20"/>
        <v>33.05070073749106</v>
      </c>
      <c r="C160" s="1">
        <f t="shared" si="21"/>
        <v>453.7180000000001</v>
      </c>
      <c r="D160" s="1">
        <f t="shared" si="22"/>
        <v>456.11800000000005</v>
      </c>
      <c r="E160" s="1">
        <f t="shared" si="23"/>
        <v>33050086.76897518</v>
      </c>
      <c r="F160" s="1">
        <f t="shared" si="26"/>
        <v>32</v>
      </c>
      <c r="G160" s="3">
        <f t="shared" si="27"/>
        <v>453.7180000000001</v>
      </c>
      <c r="H160" s="1">
        <f>INDEX(Data!F$21:F$220,Graph!M160)</f>
        <v>33.05070073749106</v>
      </c>
      <c r="I160" s="1">
        <f>INDEX(Data!G$21:G$220,Graph!M160)</f>
        <v>4.8</v>
      </c>
      <c r="J160">
        <f t="shared" si="24"/>
        <v>2.4</v>
      </c>
      <c r="K160" s="1">
        <f t="shared" si="25"/>
        <v>-0.06803176137211153</v>
      </c>
      <c r="L160">
        <v>6</v>
      </c>
      <c r="M160">
        <v>86</v>
      </c>
    </row>
    <row r="161" spans="1:13" ht="12.75">
      <c r="A161" s="1" t="str">
        <f>INDEX(Data!B$21:B$220,Graph!M161)</f>
        <v>Norway</v>
      </c>
      <c r="B161" s="1">
        <f t="shared" si="20"/>
        <v>197.65823112926432</v>
      </c>
      <c r="C161" s="1">
        <f t="shared" si="21"/>
        <v>5918.989999999997</v>
      </c>
      <c r="D161" s="1">
        <f t="shared" si="22"/>
        <v>5921.239999999997</v>
      </c>
      <c r="E161" s="1">
        <f t="shared" si="23"/>
        <v>197658001.7209142</v>
      </c>
      <c r="F161" s="1">
        <f t="shared" si="26"/>
        <v>182</v>
      </c>
      <c r="G161" s="3">
        <f t="shared" si="27"/>
        <v>5918.989999999997</v>
      </c>
      <c r="H161" s="1">
        <f>INDEX(Data!F$21:F$220,Graph!M161)</f>
        <v>197.65823112926432</v>
      </c>
      <c r="I161" s="1">
        <f>INDEX(Data!G$21:G$220,Graph!M161)</f>
        <v>4.5</v>
      </c>
      <c r="J161">
        <f t="shared" si="24"/>
        <v>2.25</v>
      </c>
      <c r="K161" s="1">
        <f t="shared" si="25"/>
        <v>-0.45610596268920744</v>
      </c>
      <c r="L161">
        <v>11</v>
      </c>
      <c r="M161">
        <v>1</v>
      </c>
    </row>
    <row r="162" spans="1:13" ht="12.75">
      <c r="A162" s="1" t="str">
        <f>INDEX(Data!B$21:B$220,Graph!M162)</f>
        <v>Croatia</v>
      </c>
      <c r="B162" s="1">
        <f t="shared" si="20"/>
        <v>215.61457497613517</v>
      </c>
      <c r="C162" s="1">
        <f t="shared" si="21"/>
        <v>6050.873999999997</v>
      </c>
      <c r="D162" s="1">
        <f t="shared" si="22"/>
        <v>6053.073999999997</v>
      </c>
      <c r="E162" s="1">
        <f t="shared" si="23"/>
        <v>215614048.70489392</v>
      </c>
      <c r="F162" s="1">
        <f t="shared" si="26"/>
        <v>191</v>
      </c>
      <c r="G162" s="3">
        <f t="shared" si="27"/>
        <v>6050.873999999997</v>
      </c>
      <c r="H162" s="1">
        <f>INDEX(Data!F$21:F$220,Graph!M162)</f>
        <v>215.61457497613517</v>
      </c>
      <c r="I162" s="1">
        <f>INDEX(Data!G$21:G$220,Graph!M162)</f>
        <v>4.4</v>
      </c>
      <c r="J162">
        <f t="shared" si="24"/>
        <v>2.2</v>
      </c>
      <c r="K162" s="1">
        <f t="shared" si="25"/>
        <v>-6.324930918631281</v>
      </c>
      <c r="L162">
        <v>9</v>
      </c>
      <c r="M162">
        <v>48</v>
      </c>
    </row>
    <row r="163" spans="1:13" ht="12.75">
      <c r="A163" s="1" t="str">
        <f>INDEX(Data!B$21:B$220,Graph!M163)</f>
        <v>Moldova, Republic of</v>
      </c>
      <c r="B163" s="1">
        <f t="shared" si="20"/>
        <v>127.54268583683066</v>
      </c>
      <c r="C163" s="1">
        <f t="shared" si="21"/>
        <v>5119.274999999997</v>
      </c>
      <c r="D163" s="1">
        <f t="shared" si="22"/>
        <v>5121.4249999999965</v>
      </c>
      <c r="E163" s="1">
        <f t="shared" si="23"/>
        <v>127542113.68887359</v>
      </c>
      <c r="F163" s="1">
        <f t="shared" si="26"/>
        <v>145</v>
      </c>
      <c r="G163" s="3">
        <f t="shared" si="27"/>
        <v>5119.274999999997</v>
      </c>
      <c r="H163" s="1">
        <f>INDEX(Data!F$21:F$220,Graph!M163)</f>
        <v>127.54268583683066</v>
      </c>
      <c r="I163" s="1">
        <f>INDEX(Data!G$21:G$220,Graph!M163)</f>
        <v>4.3</v>
      </c>
      <c r="J163">
        <f t="shared" si="24"/>
        <v>2.15</v>
      </c>
      <c r="K163" s="1">
        <f t="shared" si="25"/>
        <v>-2.0753494627412294</v>
      </c>
      <c r="L163">
        <v>9</v>
      </c>
      <c r="M163">
        <v>113</v>
      </c>
    </row>
    <row r="164" spans="1:13" ht="12.75">
      <c r="A164" s="1" t="str">
        <f>INDEX(Data!B$21:B$220,Graph!M164)</f>
        <v>Singapore</v>
      </c>
      <c r="B164" s="1">
        <f t="shared" si="20"/>
        <v>98.10507227235708</v>
      </c>
      <c r="C164" s="1">
        <f t="shared" si="21"/>
        <v>4860.682999999997</v>
      </c>
      <c r="D164" s="1">
        <f t="shared" si="22"/>
        <v>4862.782999999998</v>
      </c>
      <c r="E164" s="1">
        <f t="shared" si="23"/>
        <v>98105025.67285329</v>
      </c>
      <c r="F164" s="1">
        <f t="shared" si="26"/>
        <v>135</v>
      </c>
      <c r="G164" s="3">
        <f t="shared" si="27"/>
        <v>4860.682999999997</v>
      </c>
      <c r="H164" s="1">
        <f>INDEX(Data!F$21:F$220,Graph!M164)</f>
        <v>98.10507227235708</v>
      </c>
      <c r="I164" s="1">
        <f>INDEX(Data!G$21:G$220,Graph!M164)</f>
        <v>4.2</v>
      </c>
      <c r="J164">
        <f t="shared" si="24"/>
        <v>2.1</v>
      </c>
      <c r="K164" s="1">
        <f t="shared" si="25"/>
        <v>-0.8270480309434021</v>
      </c>
      <c r="L164">
        <v>5</v>
      </c>
      <c r="M164">
        <v>25</v>
      </c>
    </row>
    <row r="165" spans="1:13" ht="12.75">
      <c r="A165" s="1" t="str">
        <f>INDEX(Data!B$21:B$220,Graph!M165)</f>
        <v>Bosnia Herzegovina</v>
      </c>
      <c r="B165" s="1">
        <f t="shared" si="20"/>
        <v>94.53559633565601</v>
      </c>
      <c r="C165" s="1">
        <f t="shared" si="21"/>
        <v>4856.532999999998</v>
      </c>
      <c r="D165" s="1">
        <f t="shared" si="22"/>
        <v>4858.582999999998</v>
      </c>
      <c r="E165" s="1">
        <f t="shared" si="23"/>
        <v>94535066.65683296</v>
      </c>
      <c r="F165" s="1">
        <f t="shared" si="26"/>
        <v>134</v>
      </c>
      <c r="G165" s="3">
        <f t="shared" si="27"/>
        <v>4856.532999999998</v>
      </c>
      <c r="H165" s="1">
        <f>INDEX(Data!F$21:F$220,Graph!M165)</f>
        <v>94.53559633565601</v>
      </c>
      <c r="I165" s="1">
        <f>INDEX(Data!G$21:G$220,Graph!M165)</f>
        <v>4.1</v>
      </c>
      <c r="J165">
        <f t="shared" si="24"/>
        <v>2.05</v>
      </c>
      <c r="K165" s="1">
        <f t="shared" si="25"/>
        <v>-3.5694759367010676</v>
      </c>
      <c r="L165">
        <v>9</v>
      </c>
      <c r="M165">
        <v>66</v>
      </c>
    </row>
    <row r="166" spans="1:13" ht="12.75">
      <c r="A166" s="1" t="str">
        <f>INDEX(Data!B$21:B$220,Graph!M166)</f>
        <v>Costa Rica</v>
      </c>
      <c r="B166" s="1">
        <f t="shared" si="20"/>
        <v>63.63299988203547</v>
      </c>
      <c r="C166" s="1">
        <f t="shared" si="21"/>
        <v>4012.967999999999</v>
      </c>
      <c r="D166" s="1">
        <f t="shared" si="22"/>
        <v>4015.017999999999</v>
      </c>
      <c r="E166" s="1">
        <f t="shared" si="23"/>
        <v>63632045.65683297</v>
      </c>
      <c r="F166" s="1">
        <f t="shared" si="26"/>
        <v>99</v>
      </c>
      <c r="G166" s="3">
        <f t="shared" si="27"/>
        <v>4012.967999999999</v>
      </c>
      <c r="H166" s="1">
        <f>INDEX(Data!F$21:F$220,Graph!M166)</f>
        <v>63.63299988203547</v>
      </c>
      <c r="I166" s="1">
        <f>INDEX(Data!G$21:G$220,Graph!M166)</f>
        <v>4.1</v>
      </c>
      <c r="J166">
        <f t="shared" si="24"/>
        <v>2.05</v>
      </c>
      <c r="K166" s="1">
        <f t="shared" si="25"/>
        <v>-0.04444581052248253</v>
      </c>
      <c r="L166">
        <v>8</v>
      </c>
      <c r="M166">
        <v>45</v>
      </c>
    </row>
    <row r="167" spans="1:13" ht="12.75">
      <c r="A167" s="1" t="str">
        <f>INDEX(Data!B$21:B$220,Graph!M167)</f>
        <v>Eritrea</v>
      </c>
      <c r="B167" s="1">
        <f t="shared" si="20"/>
        <v>27.825962977329155</v>
      </c>
      <c r="C167" s="1">
        <f t="shared" si="21"/>
        <v>209.90000000000003</v>
      </c>
      <c r="D167" s="1">
        <f t="shared" si="22"/>
        <v>211.90000000000003</v>
      </c>
      <c r="E167" s="1">
        <f t="shared" si="23"/>
        <v>27825156.640812654</v>
      </c>
      <c r="F167" s="1">
        <f t="shared" si="26"/>
        <v>15</v>
      </c>
      <c r="G167" s="3">
        <f t="shared" si="27"/>
        <v>209.90000000000003</v>
      </c>
      <c r="H167" s="1">
        <f>INDEX(Data!F$21:F$220,Graph!M167)</f>
        <v>27.825962977329155</v>
      </c>
      <c r="I167" s="1">
        <f>INDEX(Data!G$21:G$220,Graph!M167)</f>
        <v>4</v>
      </c>
      <c r="J167">
        <f t="shared" si="24"/>
        <v>2</v>
      </c>
      <c r="K167" s="1">
        <f t="shared" si="25"/>
        <v>-0.9197499806862943</v>
      </c>
      <c r="L167">
        <v>2</v>
      </c>
      <c r="M167">
        <v>156</v>
      </c>
    </row>
    <row r="168" spans="1:13" ht="12.75">
      <c r="A168" s="1" t="str">
        <f>INDEX(Data!B$21:B$220,Graph!M168)</f>
        <v>Ireland</v>
      </c>
      <c r="B168" s="1">
        <f t="shared" si="20"/>
        <v>189.66454776978858</v>
      </c>
      <c r="C168" s="1">
        <f t="shared" si="21"/>
        <v>5914.789999999997</v>
      </c>
      <c r="D168" s="1">
        <f t="shared" si="22"/>
        <v>5916.739999999997</v>
      </c>
      <c r="E168" s="1">
        <f t="shared" si="23"/>
        <v>189664010.62479234</v>
      </c>
      <c r="F168" s="1">
        <f t="shared" si="26"/>
        <v>181</v>
      </c>
      <c r="G168" s="3">
        <f t="shared" si="27"/>
        <v>5914.789999999997</v>
      </c>
      <c r="H168" s="1">
        <f>INDEX(Data!F$21:F$220,Graph!M168)</f>
        <v>189.66454776978858</v>
      </c>
      <c r="I168" s="1">
        <f>INDEX(Data!G$21:G$220,Graph!M168)</f>
        <v>3.9</v>
      </c>
      <c r="J168">
        <f t="shared" si="24"/>
        <v>1.95</v>
      </c>
      <c r="K168" s="1">
        <f t="shared" si="25"/>
        <v>-7.993683359475739</v>
      </c>
      <c r="L168">
        <v>11</v>
      </c>
      <c r="M168">
        <v>10</v>
      </c>
    </row>
    <row r="169" spans="1:13" ht="12.75">
      <c r="A169" s="1" t="str">
        <f>INDEX(Data!B$21:B$220,Graph!M169)</f>
        <v>Puerto Rico</v>
      </c>
      <c r="B169" s="1">
        <f t="shared" si="20"/>
        <v>78.1849310146865</v>
      </c>
      <c r="C169" s="1">
        <f t="shared" si="21"/>
        <v>4346.127999999997</v>
      </c>
      <c r="D169" s="1">
        <f t="shared" si="22"/>
        <v>4348.077999999997</v>
      </c>
      <c r="E169" s="1">
        <f t="shared" si="23"/>
        <v>78184194.62479234</v>
      </c>
      <c r="F169" s="1">
        <f t="shared" si="26"/>
        <v>116</v>
      </c>
      <c r="G169" s="3">
        <f t="shared" si="27"/>
        <v>4346.127999999997</v>
      </c>
      <c r="H169" s="1">
        <f>INDEX(Data!F$21:F$220,Graph!M169)</f>
        <v>78.1849310146865</v>
      </c>
      <c r="I169" s="1">
        <f>INDEX(Data!G$21:G$220,Graph!M169)</f>
        <v>3.9</v>
      </c>
      <c r="J169">
        <f t="shared" si="24"/>
        <v>1.95</v>
      </c>
      <c r="K169" s="1">
        <f t="shared" si="25"/>
        <v>-0.3708333963410553</v>
      </c>
      <c r="L169">
        <v>8</v>
      </c>
      <c r="M169">
        <v>194</v>
      </c>
    </row>
    <row r="170" spans="1:13" ht="12.75">
      <c r="A170" s="1" t="str">
        <f>INDEX(Data!B$21:B$220,Graph!M170)</f>
        <v>Central African Republic</v>
      </c>
      <c r="B170" s="1">
        <f t="shared" si="20"/>
        <v>38.257249046491616</v>
      </c>
      <c r="C170" s="1">
        <f t="shared" si="21"/>
        <v>568.3</v>
      </c>
      <c r="D170" s="1">
        <f t="shared" si="22"/>
        <v>570.1999999999999</v>
      </c>
      <c r="E170" s="1">
        <f t="shared" si="23"/>
        <v>38257169.60877202</v>
      </c>
      <c r="F170" s="1">
        <f t="shared" si="26"/>
        <v>47</v>
      </c>
      <c r="G170" s="3">
        <f t="shared" si="27"/>
        <v>568.3</v>
      </c>
      <c r="H170" s="1">
        <f>INDEX(Data!F$21:F$220,Graph!M170)</f>
        <v>38.257249046491616</v>
      </c>
      <c r="I170" s="1">
        <f>INDEX(Data!G$21:G$220,Graph!M170)</f>
        <v>3.8</v>
      </c>
      <c r="J170">
        <f t="shared" si="24"/>
        <v>1.9</v>
      </c>
      <c r="K170" s="1">
        <f t="shared" si="25"/>
        <v>-0.5930781584467724</v>
      </c>
      <c r="L170">
        <v>1</v>
      </c>
      <c r="M170">
        <v>169</v>
      </c>
    </row>
    <row r="171" spans="1:13" ht="12.75">
      <c r="A171" s="1" t="str">
        <f>INDEX(Data!B$21:B$220,Graph!M171)</f>
        <v>New Zealand</v>
      </c>
      <c r="B171" s="1">
        <f t="shared" si="20"/>
        <v>159.9544579773819</v>
      </c>
      <c r="C171" s="1">
        <f t="shared" si="21"/>
        <v>5602.801999999997</v>
      </c>
      <c r="D171" s="1">
        <f t="shared" si="22"/>
        <v>5604.701999999997</v>
      </c>
      <c r="E171" s="1">
        <f t="shared" si="23"/>
        <v>159954018.608772</v>
      </c>
      <c r="F171" s="1">
        <f t="shared" si="26"/>
        <v>162</v>
      </c>
      <c r="G171" s="3">
        <f t="shared" si="27"/>
        <v>5602.801999999997</v>
      </c>
      <c r="H171" s="1">
        <f>INDEX(Data!F$21:F$220,Graph!M171)</f>
        <v>159.9544579773819</v>
      </c>
      <c r="I171" s="1">
        <f>INDEX(Data!G$21:G$220,Graph!M171)</f>
        <v>3.8</v>
      </c>
      <c r="J171">
        <f t="shared" si="24"/>
        <v>1.9</v>
      </c>
      <c r="K171" s="1">
        <f t="shared" si="25"/>
        <v>-1.223372075030312</v>
      </c>
      <c r="L171">
        <v>5</v>
      </c>
      <c r="M171">
        <v>18</v>
      </c>
    </row>
    <row r="172" spans="1:13" ht="12.75">
      <c r="A172" s="1" t="str">
        <f>INDEX(Data!B$21:B$220,Graph!M172)</f>
        <v>Congo</v>
      </c>
      <c r="B172" s="1">
        <f t="shared" si="20"/>
        <v>50.286995562599664</v>
      </c>
      <c r="C172" s="1">
        <f t="shared" si="21"/>
        <v>2502.349</v>
      </c>
      <c r="D172" s="1">
        <f t="shared" si="22"/>
        <v>2504.1490000000003</v>
      </c>
      <c r="E172" s="1">
        <f t="shared" si="23"/>
        <v>50286144.576731384</v>
      </c>
      <c r="F172" s="1">
        <f t="shared" si="26"/>
        <v>72</v>
      </c>
      <c r="G172" s="3">
        <f t="shared" si="27"/>
        <v>2502.349</v>
      </c>
      <c r="H172" s="1">
        <f>INDEX(Data!F$21:F$220,Graph!M172)</f>
        <v>50.286995562599664</v>
      </c>
      <c r="I172" s="1">
        <f>INDEX(Data!G$21:G$220,Graph!M172)</f>
        <v>3.6</v>
      </c>
      <c r="J172">
        <f t="shared" si="24"/>
        <v>1.8</v>
      </c>
      <c r="K172" s="1">
        <f t="shared" si="25"/>
        <v>-0.0850217169447447</v>
      </c>
      <c r="L172">
        <v>1</v>
      </c>
      <c r="M172">
        <v>144</v>
      </c>
    </row>
    <row r="173" spans="1:13" ht="12.75">
      <c r="A173" s="1" t="str">
        <f>INDEX(Data!B$21:B$220,Graph!M173)</f>
        <v>Lebanon</v>
      </c>
      <c r="B173" s="1">
        <f t="shared" si="20"/>
        <v>83.79749630664625</v>
      </c>
      <c r="C173" s="1">
        <f t="shared" si="21"/>
        <v>4680.552999999997</v>
      </c>
      <c r="D173" s="1">
        <f t="shared" si="22"/>
        <v>4682.352999999997</v>
      </c>
      <c r="E173" s="1">
        <f t="shared" si="23"/>
        <v>83797080.57673138</v>
      </c>
      <c r="F173" s="1">
        <f t="shared" si="26"/>
        <v>124</v>
      </c>
      <c r="G173" s="3">
        <f t="shared" si="27"/>
        <v>4680.552999999997</v>
      </c>
      <c r="H173" s="1">
        <f>INDEX(Data!F$21:F$220,Graph!M173)</f>
        <v>83.79749630664625</v>
      </c>
      <c r="I173" s="1">
        <f>INDEX(Data!G$21:G$220,Graph!M173)</f>
        <v>3.6</v>
      </c>
      <c r="J173">
        <f t="shared" si="24"/>
        <v>1.8</v>
      </c>
      <c r="K173" s="1">
        <f t="shared" si="25"/>
        <v>-1.314712565227822</v>
      </c>
      <c r="L173">
        <v>6</v>
      </c>
      <c r="M173">
        <v>80</v>
      </c>
    </row>
    <row r="174" spans="1:13" ht="12.75">
      <c r="A174" s="1" t="str">
        <f>INDEX(Data!B$21:B$220,Graph!M174)</f>
        <v>Lithuania</v>
      </c>
      <c r="B174" s="1">
        <f t="shared" si="20"/>
        <v>161.17783005241222</v>
      </c>
      <c r="C174" s="1">
        <f t="shared" si="21"/>
        <v>5606.451999999997</v>
      </c>
      <c r="D174" s="1">
        <f t="shared" si="22"/>
        <v>5608.201999999997</v>
      </c>
      <c r="E174" s="1">
        <f t="shared" si="23"/>
        <v>161177041.5607111</v>
      </c>
      <c r="F174" s="1">
        <f t="shared" si="26"/>
        <v>163</v>
      </c>
      <c r="G174" s="3">
        <f t="shared" si="27"/>
        <v>5606.451999999997</v>
      </c>
      <c r="H174" s="1">
        <f>INDEX(Data!F$21:F$220,Graph!M174)</f>
        <v>161.17783005241222</v>
      </c>
      <c r="I174" s="1">
        <f>INDEX(Data!G$21:G$220,Graph!M174)</f>
        <v>3.5</v>
      </c>
      <c r="J174">
        <f t="shared" si="24"/>
        <v>1.75</v>
      </c>
      <c r="K174" s="1">
        <f t="shared" si="25"/>
        <v>-2.3345893444012518</v>
      </c>
      <c r="L174">
        <v>9</v>
      </c>
      <c r="M174">
        <v>41</v>
      </c>
    </row>
    <row r="175" spans="1:13" ht="12.75">
      <c r="A175" s="1" t="str">
        <f>INDEX(Data!B$21:B$220,Graph!M175)</f>
        <v>Gaza Strip &amp; West Bank</v>
      </c>
      <c r="B175" s="1">
        <f t="shared" si="20"/>
        <v>91.4044838596693</v>
      </c>
      <c r="C175" s="1">
        <f t="shared" si="21"/>
        <v>4852.682999999997</v>
      </c>
      <c r="D175" s="1">
        <f t="shared" si="22"/>
        <v>4854.382999999997</v>
      </c>
      <c r="E175" s="1">
        <f t="shared" si="23"/>
        <v>91404102.54469076</v>
      </c>
      <c r="F175" s="1">
        <f aca="true" t="shared" si="28" ref="F175:F206">RANK(E175,E$47:E$246,1)</f>
        <v>132</v>
      </c>
      <c r="G175" s="3">
        <f aca="true" t="shared" si="29" ref="G175:G206">C175</f>
        <v>4852.682999999997</v>
      </c>
      <c r="H175" s="1">
        <f>INDEX(Data!F$21:F$220,Graph!M175)</f>
        <v>91.4044838596693</v>
      </c>
      <c r="I175" s="1">
        <f>INDEX(Data!G$21:G$220,Graph!M175)</f>
        <v>3.4</v>
      </c>
      <c r="J175">
        <f t="shared" si="24"/>
        <v>1.7</v>
      </c>
      <c r="K175" s="1">
        <f t="shared" si="25"/>
        <v>-0.694268977689461</v>
      </c>
      <c r="L175">
        <v>6</v>
      </c>
      <c r="M175">
        <v>102</v>
      </c>
    </row>
    <row r="176" spans="1:13" ht="12.75">
      <c r="A176" s="1" t="str">
        <f>INDEX(Data!B$21:B$220,Graph!M176)</f>
        <v>Uruguay</v>
      </c>
      <c r="B176" s="1">
        <f aca="true" t="shared" si="30" ref="B176:B239">H176</f>
        <v>240.20874546288857</v>
      </c>
      <c r="C176" s="1">
        <f aca="true" t="shared" si="31" ref="C176:C239">IF(F176=1,I176/2,I176/2+VLOOKUP(F176-1,F$47:I$246,4,FALSE)/2+VLOOKUP(F176-1,F$47:G$246,2,FALSE))</f>
        <v>6149.473999999996</v>
      </c>
      <c r="D176" s="1">
        <f aca="true" t="shared" si="32" ref="D176:D239">C176+J176</f>
        <v>6151.173999999995</v>
      </c>
      <c r="E176" s="1">
        <f aca="true" t="shared" si="33" ref="E176:E239">1000*(INT(1000*H176)+I176/I$248)+M176</f>
        <v>240208046.54469076</v>
      </c>
      <c r="F176" s="1">
        <f t="shared" si="28"/>
        <v>196</v>
      </c>
      <c r="G176" s="3">
        <f t="shared" si="29"/>
        <v>6149.473999999996</v>
      </c>
      <c r="H176" s="1">
        <f>INDEX(Data!F$21:F$220,Graph!M176)</f>
        <v>240.20874546288857</v>
      </c>
      <c r="I176" s="1">
        <f>INDEX(Data!G$21:G$220,Graph!M176)</f>
        <v>3.4</v>
      </c>
      <c r="J176">
        <f aca="true" t="shared" si="34" ref="J176:J239">I176/2</f>
        <v>1.7</v>
      </c>
      <c r="K176" s="1">
        <f aca="true" t="shared" si="35" ref="K176:K239">IF(F176=200,0,B176-VLOOKUP(F176+1,F$47:H$246,3,FALSE))</f>
        <v>-5.998421080958138</v>
      </c>
      <c r="L176">
        <v>8</v>
      </c>
      <c r="M176">
        <v>46</v>
      </c>
    </row>
    <row r="177" spans="1:13" ht="12.75">
      <c r="A177" s="1" t="str">
        <f>INDEX(Data!B$21:B$220,Graph!M177)</f>
        <v>Liberia</v>
      </c>
      <c r="B177" s="1">
        <f t="shared" si="30"/>
        <v>53.14279240511644</v>
      </c>
      <c r="C177" s="1">
        <f t="shared" si="31"/>
        <v>2589.4684999999995</v>
      </c>
      <c r="D177" s="1">
        <f t="shared" si="32"/>
        <v>2591.0879999999993</v>
      </c>
      <c r="E177" s="1">
        <f t="shared" si="33"/>
        <v>53142186.51889804</v>
      </c>
      <c r="F177" s="1">
        <f t="shared" si="28"/>
        <v>81</v>
      </c>
      <c r="G177" s="3">
        <f t="shared" si="29"/>
        <v>2589.4684999999995</v>
      </c>
      <c r="H177" s="1">
        <f>INDEX(Data!F$21:F$220,Graph!M177)</f>
        <v>53.14279240511644</v>
      </c>
      <c r="I177" s="1">
        <f>INDEX(Data!G$21:G$220,Graph!M177)</f>
        <v>3.239</v>
      </c>
      <c r="J177">
        <f t="shared" si="34"/>
        <v>1.6195</v>
      </c>
      <c r="K177" s="1">
        <f t="shared" si="35"/>
        <v>-0.26954187177972955</v>
      </c>
      <c r="L177">
        <v>3</v>
      </c>
      <c r="M177">
        <v>186</v>
      </c>
    </row>
    <row r="178" spans="1:13" ht="12.75">
      <c r="A178" s="1" t="str">
        <f>INDEX(Data!B$21:B$220,Graph!M178)</f>
        <v>Albania</v>
      </c>
      <c r="B178" s="1">
        <f t="shared" si="30"/>
        <v>69.40735623254939</v>
      </c>
      <c r="C178" s="1">
        <f t="shared" si="31"/>
        <v>4090.1409999999987</v>
      </c>
      <c r="D178" s="1">
        <f t="shared" si="32"/>
        <v>4091.690999999999</v>
      </c>
      <c r="E178" s="1">
        <f t="shared" si="33"/>
        <v>69407065.4966298</v>
      </c>
      <c r="F178" s="1">
        <f t="shared" si="28"/>
        <v>106</v>
      </c>
      <c r="G178" s="3">
        <f t="shared" si="29"/>
        <v>4090.1409999999987</v>
      </c>
      <c r="H178" s="1">
        <f>INDEX(Data!F$21:F$220,Graph!M178)</f>
        <v>69.40735623254939</v>
      </c>
      <c r="I178" s="1">
        <f>INDEX(Data!G$21:G$220,Graph!M178)</f>
        <v>3.1</v>
      </c>
      <c r="J178">
        <f t="shared" si="34"/>
        <v>1.55</v>
      </c>
      <c r="K178" s="1">
        <f t="shared" si="35"/>
        <v>-1.4613615655795655</v>
      </c>
      <c r="L178">
        <v>9</v>
      </c>
      <c r="M178">
        <v>65</v>
      </c>
    </row>
    <row r="179" spans="1:13" ht="12.75">
      <c r="A179" s="1" t="str">
        <f>INDEX(Data!B$21:B$220,Graph!M179)</f>
        <v>Armenia</v>
      </c>
      <c r="B179" s="1">
        <f t="shared" si="30"/>
        <v>164.00425139203793</v>
      </c>
      <c r="C179" s="1">
        <f t="shared" si="31"/>
        <v>5609.820999999996</v>
      </c>
      <c r="D179" s="1">
        <f t="shared" si="32"/>
        <v>5611.3709999999965</v>
      </c>
      <c r="E179" s="1">
        <f t="shared" si="33"/>
        <v>164004082.4966298</v>
      </c>
      <c r="F179" s="1">
        <f t="shared" si="28"/>
        <v>165</v>
      </c>
      <c r="G179" s="3">
        <f t="shared" si="29"/>
        <v>5609.820999999996</v>
      </c>
      <c r="H179" s="1">
        <f>INDEX(Data!F$21:F$220,Graph!M179)</f>
        <v>164.00425139203793</v>
      </c>
      <c r="I179" s="1">
        <f>INDEX(Data!G$21:G$220,Graph!M179)</f>
        <v>3.1</v>
      </c>
      <c r="J179">
        <f t="shared" si="34"/>
        <v>1.55</v>
      </c>
      <c r="K179" s="1">
        <f t="shared" si="35"/>
        <v>-0.6145479549987272</v>
      </c>
      <c r="L179">
        <v>6</v>
      </c>
      <c r="M179">
        <v>82</v>
      </c>
    </row>
    <row r="180" spans="1:13" ht="12.75">
      <c r="A180" s="1" t="str">
        <f>INDEX(Data!B$21:B$220,Graph!M180)</f>
        <v>Panama</v>
      </c>
      <c r="B180" s="1">
        <f t="shared" si="30"/>
        <v>58.66017653531571</v>
      </c>
      <c r="C180" s="1">
        <f t="shared" si="31"/>
        <v>3872.1379999999986</v>
      </c>
      <c r="D180" s="1">
        <f t="shared" si="32"/>
        <v>3873.6879999999987</v>
      </c>
      <c r="E180" s="1">
        <f t="shared" si="33"/>
        <v>58660061.496629804</v>
      </c>
      <c r="F180" s="1">
        <f t="shared" si="28"/>
        <v>92</v>
      </c>
      <c r="G180" s="3">
        <f t="shared" si="29"/>
        <v>3872.1379999999986</v>
      </c>
      <c r="H180" s="1">
        <f>INDEX(Data!F$21:F$220,Graph!M180)</f>
        <v>58.66017653531571</v>
      </c>
      <c r="I180" s="1">
        <f>INDEX(Data!G$21:G$220,Graph!M180)</f>
        <v>3.1</v>
      </c>
      <c r="J180">
        <f t="shared" si="34"/>
        <v>1.55</v>
      </c>
      <c r="K180" s="1">
        <f t="shared" si="35"/>
        <v>-0.943508884142723</v>
      </c>
      <c r="L180">
        <v>8</v>
      </c>
      <c r="M180">
        <v>61</v>
      </c>
    </row>
    <row r="181" spans="1:13" ht="12.75">
      <c r="A181" s="1" t="str">
        <f>INDEX(Data!B$21:B$220,Graph!M181)</f>
        <v>United Arab Emirates</v>
      </c>
      <c r="B181" s="1">
        <f t="shared" si="30"/>
        <v>29.261292831178515</v>
      </c>
      <c r="C181" s="1">
        <f t="shared" si="31"/>
        <v>264.45000000000005</v>
      </c>
      <c r="D181" s="1">
        <f t="shared" si="32"/>
        <v>265.90000000000003</v>
      </c>
      <c r="E181" s="1">
        <f t="shared" si="33"/>
        <v>29261049.464589175</v>
      </c>
      <c r="F181" s="1">
        <f t="shared" si="28"/>
        <v>19</v>
      </c>
      <c r="G181" s="3">
        <f t="shared" si="29"/>
        <v>264.45000000000005</v>
      </c>
      <c r="H181" s="1">
        <f>INDEX(Data!F$21:F$220,Graph!M181)</f>
        <v>29.261292831178515</v>
      </c>
      <c r="I181" s="1">
        <f>INDEX(Data!G$21:G$220,Graph!M181)</f>
        <v>2.9</v>
      </c>
      <c r="J181">
        <f t="shared" si="34"/>
        <v>1.45</v>
      </c>
      <c r="K181" s="1">
        <f t="shared" si="35"/>
        <v>-0.510366733991372</v>
      </c>
      <c r="L181">
        <v>6</v>
      </c>
      <c r="M181">
        <v>49</v>
      </c>
    </row>
    <row r="182" spans="1:13" ht="12.75">
      <c r="A182" s="1" t="str">
        <f>INDEX(Data!B$21:B$220,Graph!M182)</f>
        <v>Mauritania</v>
      </c>
      <c r="B182" s="1">
        <f t="shared" si="30"/>
        <v>81.42798822145545</v>
      </c>
      <c r="C182" s="1">
        <f t="shared" si="31"/>
        <v>4653.300999999997</v>
      </c>
      <c r="D182" s="1">
        <f t="shared" si="32"/>
        <v>4654.700999999996</v>
      </c>
      <c r="E182" s="1">
        <f t="shared" si="33"/>
        <v>81427152.44856885</v>
      </c>
      <c r="F182" s="1">
        <f t="shared" si="28"/>
        <v>121</v>
      </c>
      <c r="G182" s="3">
        <f t="shared" si="29"/>
        <v>4653.300999999997</v>
      </c>
      <c r="H182" s="1">
        <f>INDEX(Data!F$21:F$220,Graph!M182)</f>
        <v>81.42798822145545</v>
      </c>
      <c r="I182" s="1">
        <f>INDEX(Data!G$21:G$220,Graph!M182)</f>
        <v>2.8</v>
      </c>
      <c r="J182">
        <f t="shared" si="34"/>
        <v>1.4</v>
      </c>
      <c r="K182" s="1">
        <f t="shared" si="35"/>
        <v>-1.790077576565281</v>
      </c>
      <c r="L182">
        <v>3</v>
      </c>
      <c r="M182">
        <v>152</v>
      </c>
    </row>
    <row r="183" spans="1:13" ht="12.75">
      <c r="A183" s="1" t="str">
        <f>INDEX(Data!B$21:B$220,Graph!M183)</f>
        <v>Oman</v>
      </c>
      <c r="B183" s="1">
        <f t="shared" si="30"/>
        <v>20.202934234396302</v>
      </c>
      <c r="C183" s="1">
        <f t="shared" si="31"/>
        <v>47.900000000000006</v>
      </c>
      <c r="D183" s="1">
        <f t="shared" si="32"/>
        <v>49.300000000000004</v>
      </c>
      <c r="E183" s="1">
        <f t="shared" si="33"/>
        <v>20202074.44856886</v>
      </c>
      <c r="F183" s="1">
        <f t="shared" si="28"/>
        <v>6</v>
      </c>
      <c r="G183" s="3">
        <f t="shared" si="29"/>
        <v>47.900000000000006</v>
      </c>
      <c r="H183" s="1">
        <f>INDEX(Data!F$21:F$220,Graph!M183)</f>
        <v>20.202934234396302</v>
      </c>
      <c r="I183" s="1">
        <f>INDEX(Data!G$21:G$220,Graph!M183)</f>
        <v>2.8</v>
      </c>
      <c r="J183">
        <f t="shared" si="34"/>
        <v>1.4</v>
      </c>
      <c r="K183" s="1">
        <f t="shared" si="35"/>
        <v>-1.6149429024743505</v>
      </c>
      <c r="L183">
        <v>6</v>
      </c>
      <c r="M183">
        <v>74</v>
      </c>
    </row>
    <row r="184" spans="1:13" ht="12.75">
      <c r="A184" s="1" t="str">
        <f>INDEX(Data!B$21:B$220,Graph!M184)</f>
        <v>Jamaica</v>
      </c>
      <c r="B184" s="1">
        <f t="shared" si="30"/>
        <v>148.21878214601972</v>
      </c>
      <c r="C184" s="1">
        <f t="shared" si="31"/>
        <v>5162.374999999997</v>
      </c>
      <c r="D184" s="1">
        <f t="shared" si="32"/>
        <v>5163.674999999997</v>
      </c>
      <c r="E184" s="1">
        <f t="shared" si="33"/>
        <v>148218079.41652822</v>
      </c>
      <c r="F184" s="1">
        <f t="shared" si="28"/>
        <v>153</v>
      </c>
      <c r="G184" s="3">
        <f t="shared" si="29"/>
        <v>5162.374999999997</v>
      </c>
      <c r="H184" s="1">
        <f>INDEX(Data!F$21:F$220,Graph!M184)</f>
        <v>148.21878214601972</v>
      </c>
      <c r="I184" s="1">
        <f>INDEX(Data!G$21:G$220,Graph!M184)</f>
        <v>2.6</v>
      </c>
      <c r="J184">
        <f t="shared" si="34"/>
        <v>1.3</v>
      </c>
      <c r="K184" s="1">
        <f t="shared" si="35"/>
        <v>-3.3079031888942723</v>
      </c>
      <c r="L184">
        <v>8</v>
      </c>
      <c r="M184">
        <v>79</v>
      </c>
    </row>
    <row r="185" spans="1:13" ht="12.75">
      <c r="A185" s="1" t="str">
        <f>INDEX(Data!B$21:B$220,Graph!M185)</f>
        <v>Mongolia</v>
      </c>
      <c r="B185" s="1">
        <f t="shared" si="30"/>
        <v>21.846379136612786</v>
      </c>
      <c r="C185" s="1">
        <f t="shared" si="31"/>
        <v>101.80000000000001</v>
      </c>
      <c r="D185" s="1">
        <f t="shared" si="32"/>
        <v>103.10000000000001</v>
      </c>
      <c r="E185" s="1">
        <f t="shared" si="33"/>
        <v>21846117.416528225</v>
      </c>
      <c r="F185" s="1">
        <f t="shared" si="28"/>
        <v>8</v>
      </c>
      <c r="G185" s="3">
        <f t="shared" si="29"/>
        <v>101.80000000000001</v>
      </c>
      <c r="H185" s="1">
        <f>INDEX(Data!F$21:F$220,Graph!M185)</f>
        <v>21.846379136612786</v>
      </c>
      <c r="I185" s="1">
        <f>INDEX(Data!G$21:G$220,Graph!M185)</f>
        <v>2.6</v>
      </c>
      <c r="J185">
        <f t="shared" si="34"/>
        <v>1.3</v>
      </c>
      <c r="K185" s="1">
        <f t="shared" si="35"/>
        <v>-0.6383268887301767</v>
      </c>
      <c r="L185">
        <v>7</v>
      </c>
      <c r="M185">
        <v>117</v>
      </c>
    </row>
    <row r="186" spans="1:13" ht="12.75">
      <c r="A186" s="1" t="str">
        <f>INDEX(Data!B$21:B$220,Graph!M186)</f>
        <v>Kuwait</v>
      </c>
      <c r="B186" s="1">
        <f t="shared" si="30"/>
        <v>29.95016409383737</v>
      </c>
      <c r="C186" s="1">
        <f t="shared" si="31"/>
        <v>267.11800000000005</v>
      </c>
      <c r="D186" s="1">
        <f t="shared" si="32"/>
        <v>268.31800000000004</v>
      </c>
      <c r="E186" s="1">
        <f t="shared" si="33"/>
        <v>29950044.38448759</v>
      </c>
      <c r="F186" s="1">
        <f t="shared" si="28"/>
        <v>21</v>
      </c>
      <c r="G186" s="3">
        <f t="shared" si="29"/>
        <v>267.11800000000005</v>
      </c>
      <c r="H186" s="1">
        <f>INDEX(Data!F$21:F$220,Graph!M186)</f>
        <v>29.95016409383737</v>
      </c>
      <c r="I186" s="1">
        <f>INDEX(Data!G$21:G$220,Graph!M186)</f>
        <v>2.4</v>
      </c>
      <c r="J186">
        <f t="shared" si="34"/>
        <v>1.2</v>
      </c>
      <c r="K186" s="1">
        <f t="shared" si="35"/>
        <v>-0.21259932456734276</v>
      </c>
      <c r="L186">
        <v>6</v>
      </c>
      <c r="M186">
        <v>44</v>
      </c>
    </row>
    <row r="187" spans="1:13" ht="12.75">
      <c r="A187" s="1" t="str">
        <f>INDEX(Data!B$21:B$220,Graph!M187)</f>
        <v>Latvia</v>
      </c>
      <c r="B187" s="1">
        <f t="shared" si="30"/>
        <v>187.67750962926007</v>
      </c>
      <c r="C187" s="1">
        <f t="shared" si="31"/>
        <v>5901.489999999997</v>
      </c>
      <c r="D187" s="1">
        <f t="shared" si="32"/>
        <v>5902.639999999997</v>
      </c>
      <c r="E187" s="1">
        <f t="shared" si="33"/>
        <v>187677050.36846727</v>
      </c>
      <c r="F187" s="1">
        <f t="shared" si="28"/>
        <v>179</v>
      </c>
      <c r="G187" s="3">
        <f t="shared" si="29"/>
        <v>5901.489999999997</v>
      </c>
      <c r="H187" s="1">
        <f>INDEX(Data!F$21:F$220,Graph!M187)</f>
        <v>187.67750962926007</v>
      </c>
      <c r="I187" s="1">
        <f>INDEX(Data!G$21:G$220,Graph!M187)</f>
        <v>2.3</v>
      </c>
      <c r="J187">
        <f t="shared" si="34"/>
        <v>1.15</v>
      </c>
      <c r="K187" s="1">
        <f t="shared" si="35"/>
        <v>-0.8175551247975079</v>
      </c>
      <c r="L187">
        <v>9</v>
      </c>
      <c r="M187">
        <v>50</v>
      </c>
    </row>
    <row r="188" spans="1:13" ht="12.75">
      <c r="A188" s="1" t="str">
        <f>INDEX(Data!B$21:B$220,Graph!M188)</f>
        <v>Bhutan</v>
      </c>
      <c r="B188" s="1">
        <f t="shared" si="30"/>
        <v>51.14208185951117</v>
      </c>
      <c r="C188" s="1">
        <f t="shared" si="31"/>
        <v>2514.9489999999996</v>
      </c>
      <c r="D188" s="1">
        <f t="shared" si="32"/>
        <v>2516.0489999999995</v>
      </c>
      <c r="E188" s="1">
        <f t="shared" si="33"/>
        <v>51142134.35244696</v>
      </c>
      <c r="F188" s="1">
        <f t="shared" si="28"/>
        <v>77</v>
      </c>
      <c r="G188" s="3">
        <f t="shared" si="29"/>
        <v>2514.9489999999996</v>
      </c>
      <c r="H188" s="1">
        <f>INDEX(Data!F$21:F$220,Graph!M188)</f>
        <v>51.14208185951117</v>
      </c>
      <c r="I188" s="1">
        <f>INDEX(Data!G$21:G$220,Graph!M188)</f>
        <v>2.2</v>
      </c>
      <c r="J188">
        <f t="shared" si="34"/>
        <v>1.1</v>
      </c>
      <c r="K188" s="1">
        <f t="shared" si="35"/>
        <v>-0.9821655250358887</v>
      </c>
      <c r="L188">
        <v>4</v>
      </c>
      <c r="M188">
        <v>134</v>
      </c>
    </row>
    <row r="189" spans="1:13" ht="12.75">
      <c r="A189" s="1" t="str">
        <f>INDEX(Data!B$21:B$220,Graph!M189)</f>
        <v>Namibia</v>
      </c>
      <c r="B189" s="1">
        <f t="shared" si="30"/>
        <v>85.11220887187407</v>
      </c>
      <c r="C189" s="1">
        <f t="shared" si="31"/>
        <v>4683.352999999997</v>
      </c>
      <c r="D189" s="1">
        <f t="shared" si="32"/>
        <v>4684.352999999997</v>
      </c>
      <c r="E189" s="1">
        <f t="shared" si="33"/>
        <v>85112126.32040632</v>
      </c>
      <c r="F189" s="1">
        <f t="shared" si="28"/>
        <v>125</v>
      </c>
      <c r="G189" s="3">
        <f t="shared" si="29"/>
        <v>4683.352999999997</v>
      </c>
      <c r="H189" s="1">
        <f>INDEX(Data!F$21:F$220,Graph!M189)</f>
        <v>85.11220887187407</v>
      </c>
      <c r="I189" s="1">
        <f>INDEX(Data!G$21:G$220,Graph!M189)</f>
        <v>2</v>
      </c>
      <c r="J189">
        <f t="shared" si="34"/>
        <v>1</v>
      </c>
      <c r="K189" s="1">
        <f t="shared" si="35"/>
        <v>-0.1814815744696574</v>
      </c>
      <c r="L189">
        <v>2</v>
      </c>
      <c r="M189">
        <v>126</v>
      </c>
    </row>
    <row r="190" spans="1:13" ht="12.75">
      <c r="A190" s="1" t="str">
        <f>INDEX(Data!B$21:B$220,Graph!M190)</f>
        <v>Slovenia</v>
      </c>
      <c r="B190" s="1">
        <f t="shared" si="30"/>
        <v>222.2797110819723</v>
      </c>
      <c r="C190" s="1">
        <f t="shared" si="31"/>
        <v>6063.9739999999965</v>
      </c>
      <c r="D190" s="1">
        <f t="shared" si="32"/>
        <v>6064.9739999999965</v>
      </c>
      <c r="E190" s="1">
        <f t="shared" si="33"/>
        <v>222279027.32040635</v>
      </c>
      <c r="F190" s="1">
        <f t="shared" si="28"/>
        <v>193</v>
      </c>
      <c r="G190" s="3">
        <f t="shared" si="29"/>
        <v>6063.9739999999965</v>
      </c>
      <c r="H190" s="1">
        <f>INDEX(Data!F$21:F$220,Graph!M190)</f>
        <v>222.2797110819723</v>
      </c>
      <c r="I190" s="1">
        <f>INDEX(Data!G$21:G$220,Graph!M190)</f>
        <v>2</v>
      </c>
      <c r="J190">
        <f t="shared" si="34"/>
        <v>1</v>
      </c>
      <c r="K190" s="1">
        <f t="shared" si="35"/>
        <v>-3.998720799937445</v>
      </c>
      <c r="L190">
        <v>9</v>
      </c>
      <c r="M190">
        <v>27</v>
      </c>
    </row>
    <row r="191" spans="1:13" ht="12.75">
      <c r="A191" s="1" t="str">
        <f>INDEX(Data!B$21:B$220,Graph!M191)</f>
        <v>TFYR Macedonia</v>
      </c>
      <c r="B191" s="1">
        <f t="shared" si="30"/>
        <v>133.9253624817904</v>
      </c>
      <c r="C191" s="1">
        <f t="shared" si="31"/>
        <v>5122.474999999997</v>
      </c>
      <c r="D191" s="1">
        <f t="shared" si="32"/>
        <v>5123.474999999997</v>
      </c>
      <c r="E191" s="1">
        <f t="shared" si="33"/>
        <v>133925060.32040633</v>
      </c>
      <c r="F191" s="1">
        <f t="shared" si="28"/>
        <v>147</v>
      </c>
      <c r="G191" s="3">
        <f t="shared" si="29"/>
        <v>5122.474999999997</v>
      </c>
      <c r="H191" s="1">
        <f>INDEX(Data!F$21:F$220,Graph!M191)</f>
        <v>133.9253624817904</v>
      </c>
      <c r="I191" s="1">
        <f>INDEX(Data!G$21:G$220,Graph!M191)</f>
        <v>2</v>
      </c>
      <c r="J191">
        <f t="shared" si="34"/>
        <v>1</v>
      </c>
      <c r="K191" s="1">
        <f t="shared" si="35"/>
        <v>-5.627117390985688</v>
      </c>
      <c r="L191">
        <v>9</v>
      </c>
      <c r="M191">
        <v>60</v>
      </c>
    </row>
    <row r="192" spans="1:13" ht="12.75">
      <c r="A192" s="1" t="str">
        <f>INDEX(Data!B$21:B$220,Graph!M192)</f>
        <v>Botswana</v>
      </c>
      <c r="B192" s="1">
        <f t="shared" si="30"/>
        <v>30.16276341840471</v>
      </c>
      <c r="C192" s="1">
        <f t="shared" si="31"/>
        <v>269.2180000000001</v>
      </c>
      <c r="D192" s="1">
        <f t="shared" si="32"/>
        <v>270.11800000000005</v>
      </c>
      <c r="E192" s="1">
        <f t="shared" si="33"/>
        <v>30162128.288365692</v>
      </c>
      <c r="F192" s="1">
        <f t="shared" si="28"/>
        <v>22</v>
      </c>
      <c r="G192" s="3">
        <f t="shared" si="29"/>
        <v>269.2180000000001</v>
      </c>
      <c r="H192" s="1">
        <f>INDEX(Data!F$21:F$220,Graph!M192)</f>
        <v>30.16276341840471</v>
      </c>
      <c r="I192" s="1">
        <f>INDEX(Data!G$21:G$220,Graph!M192)</f>
        <v>1.8</v>
      </c>
      <c r="J192">
        <f t="shared" si="34"/>
        <v>0.9</v>
      </c>
      <c r="K192" s="1">
        <f t="shared" si="35"/>
        <v>-0.19503739752435223</v>
      </c>
      <c r="L192">
        <v>2</v>
      </c>
      <c r="M192">
        <v>128</v>
      </c>
    </row>
    <row r="193" spans="1:13" ht="12.75">
      <c r="A193" s="1" t="str">
        <f>INDEX(Data!B$21:B$220,Graph!M193)</f>
        <v>Lesotho</v>
      </c>
      <c r="B193" s="1">
        <f t="shared" si="30"/>
        <v>47.16944234411364</v>
      </c>
      <c r="C193" s="1">
        <f t="shared" si="31"/>
        <v>2365.4490000000005</v>
      </c>
      <c r="D193" s="1">
        <f t="shared" si="32"/>
        <v>2366.3490000000006</v>
      </c>
      <c r="E193" s="1">
        <f t="shared" si="33"/>
        <v>47169145.28836569</v>
      </c>
      <c r="F193" s="1">
        <f t="shared" si="28"/>
        <v>66</v>
      </c>
      <c r="G193" s="3">
        <f t="shared" si="29"/>
        <v>2365.4490000000005</v>
      </c>
      <c r="H193" s="1">
        <f>INDEX(Data!F$21:F$220,Graph!M193)</f>
        <v>47.16944234411364</v>
      </c>
      <c r="I193" s="1">
        <f>INDEX(Data!G$21:G$220,Graph!M193)</f>
        <v>1.8</v>
      </c>
      <c r="J193">
        <f t="shared" si="34"/>
        <v>0.9</v>
      </c>
      <c r="K193" s="1">
        <f t="shared" si="35"/>
        <v>-0.7911706497653626</v>
      </c>
      <c r="L193">
        <v>2</v>
      </c>
      <c r="M193">
        <v>145</v>
      </c>
    </row>
    <row r="194" spans="1:13" ht="12.75">
      <c r="A194" s="1" t="str">
        <f>INDEX(Data!B$21:B$220,Graph!M194)</f>
        <v>Gambia</v>
      </c>
      <c r="B194" s="1">
        <f t="shared" si="30"/>
        <v>25.563684500890915</v>
      </c>
      <c r="C194" s="1">
        <f t="shared" si="31"/>
        <v>201.00000000000003</v>
      </c>
      <c r="D194" s="1">
        <f t="shared" si="32"/>
        <v>201.70000000000002</v>
      </c>
      <c r="E194" s="1">
        <f t="shared" si="33"/>
        <v>25563155.22428443</v>
      </c>
      <c r="F194" s="1">
        <f t="shared" si="28"/>
        <v>13</v>
      </c>
      <c r="G194" s="3">
        <f t="shared" si="29"/>
        <v>201.00000000000003</v>
      </c>
      <c r="H194" s="1">
        <f>INDEX(Data!F$21:F$220,Graph!M194)</f>
        <v>25.563684500890915</v>
      </c>
      <c r="I194" s="1">
        <f>INDEX(Data!G$21:G$220,Graph!M194)</f>
        <v>1.4</v>
      </c>
      <c r="J194">
        <f t="shared" si="34"/>
        <v>0.7</v>
      </c>
      <c r="K194" s="1">
        <f t="shared" si="35"/>
        <v>-1.486264159492972</v>
      </c>
      <c r="L194">
        <v>3</v>
      </c>
      <c r="M194">
        <v>155</v>
      </c>
    </row>
    <row r="195" spans="1:13" ht="12.75">
      <c r="A195" s="1" t="str">
        <f>INDEX(Data!B$21:B$220,Graph!M195)</f>
        <v>Guinea-Bissau</v>
      </c>
      <c r="B195" s="1">
        <f t="shared" si="30"/>
        <v>76.53185669748818</v>
      </c>
      <c r="C195" s="1">
        <f t="shared" si="31"/>
        <v>4343.477999999997</v>
      </c>
      <c r="D195" s="1">
        <f t="shared" si="32"/>
        <v>4344.177999999997</v>
      </c>
      <c r="E195" s="1">
        <f t="shared" si="33"/>
        <v>76531172.22428444</v>
      </c>
      <c r="F195" s="1">
        <f t="shared" si="28"/>
        <v>115</v>
      </c>
      <c r="G195" s="3">
        <f t="shared" si="29"/>
        <v>4343.477999999997</v>
      </c>
      <c r="H195" s="1">
        <f>INDEX(Data!F$21:F$220,Graph!M195)</f>
        <v>76.53185669748818</v>
      </c>
      <c r="I195" s="1">
        <f>INDEX(Data!G$21:G$220,Graph!M195)</f>
        <v>1.4</v>
      </c>
      <c r="J195">
        <f t="shared" si="34"/>
        <v>0.7</v>
      </c>
      <c r="K195" s="1">
        <f t="shared" si="35"/>
        <v>-1.6530743171983175</v>
      </c>
      <c r="L195">
        <v>3</v>
      </c>
      <c r="M195">
        <v>172</v>
      </c>
    </row>
    <row r="196" spans="1:13" ht="12.75">
      <c r="A196" s="1" t="str">
        <f>INDEX(Data!B$21:B$220,Graph!M196)</f>
        <v>Estonia</v>
      </c>
      <c r="B196" s="1">
        <f t="shared" si="30"/>
        <v>198.11433709195353</v>
      </c>
      <c r="C196" s="1">
        <f t="shared" si="31"/>
        <v>5921.889999999997</v>
      </c>
      <c r="D196" s="1">
        <f t="shared" si="32"/>
        <v>5922.539999999996</v>
      </c>
      <c r="E196" s="1">
        <f t="shared" si="33"/>
        <v>198114036.2082641</v>
      </c>
      <c r="F196" s="1">
        <f t="shared" si="28"/>
        <v>183</v>
      </c>
      <c r="G196" s="3">
        <f t="shared" si="29"/>
        <v>5921.889999999997</v>
      </c>
      <c r="H196" s="1">
        <f>INDEX(Data!F$21:F$220,Graph!M196)</f>
        <v>198.11433709195353</v>
      </c>
      <c r="I196" s="1">
        <f>INDEX(Data!G$21:G$220,Graph!M196)</f>
        <v>1.3</v>
      </c>
      <c r="J196">
        <f t="shared" si="34"/>
        <v>0.65</v>
      </c>
      <c r="K196" s="1">
        <f t="shared" si="35"/>
        <v>-1.5174618227440817</v>
      </c>
      <c r="L196">
        <v>9</v>
      </c>
      <c r="M196">
        <v>36</v>
      </c>
    </row>
    <row r="197" spans="1:13" ht="12.75">
      <c r="A197" s="1" t="str">
        <f>INDEX(Data!B$21:B$220,Graph!M197)</f>
        <v>Gabon</v>
      </c>
      <c r="B197" s="1">
        <f t="shared" si="30"/>
        <v>53.96214713921493</v>
      </c>
      <c r="C197" s="1">
        <f t="shared" si="31"/>
        <v>2690.3379999999993</v>
      </c>
      <c r="D197" s="1">
        <f t="shared" si="32"/>
        <v>2690.9879999999994</v>
      </c>
      <c r="E197" s="1">
        <f t="shared" si="33"/>
        <v>53962122.20826411</v>
      </c>
      <c r="F197" s="1">
        <f t="shared" si="28"/>
        <v>85</v>
      </c>
      <c r="G197" s="3">
        <f t="shared" si="29"/>
        <v>2690.3379999999993</v>
      </c>
      <c r="H197" s="1">
        <f>INDEX(Data!F$21:F$220,Graph!M197)</f>
        <v>53.96214713921493</v>
      </c>
      <c r="I197" s="1">
        <f>INDEX(Data!G$21:G$220,Graph!M197)</f>
        <v>1.3</v>
      </c>
      <c r="J197">
        <f t="shared" si="34"/>
        <v>0.65</v>
      </c>
      <c r="K197" s="1">
        <f t="shared" si="35"/>
        <v>-0.18538220352036205</v>
      </c>
      <c r="L197">
        <v>1</v>
      </c>
      <c r="M197">
        <v>122</v>
      </c>
    </row>
    <row r="198" spans="1:13" ht="12.75">
      <c r="A198" s="1" t="str">
        <f>INDEX(Data!B$21:B$220,Graph!M198)</f>
        <v>Trinidad &amp; Tobago</v>
      </c>
      <c r="B198" s="1">
        <f t="shared" si="30"/>
        <v>119.57696206353657</v>
      </c>
      <c r="C198" s="1">
        <f t="shared" si="31"/>
        <v>5116.432999999996</v>
      </c>
      <c r="D198" s="1">
        <f t="shared" si="32"/>
        <v>5117.082999999996</v>
      </c>
      <c r="E198" s="1">
        <f t="shared" si="33"/>
        <v>119576054.20826411</v>
      </c>
      <c r="F198" s="1">
        <f t="shared" si="28"/>
        <v>143</v>
      </c>
      <c r="G198" s="3">
        <f t="shared" si="29"/>
        <v>5116.432999999996</v>
      </c>
      <c r="H198" s="1">
        <f>INDEX(Data!F$21:F$220,Graph!M198)</f>
        <v>119.57696206353657</v>
      </c>
      <c r="I198" s="1">
        <f>INDEX(Data!G$21:G$220,Graph!M198)</f>
        <v>1.3</v>
      </c>
      <c r="J198">
        <f t="shared" si="34"/>
        <v>0.65</v>
      </c>
      <c r="K198" s="1">
        <f t="shared" si="35"/>
        <v>-6.748890569048683</v>
      </c>
      <c r="L198">
        <v>8</v>
      </c>
      <c r="M198">
        <v>54</v>
      </c>
    </row>
    <row r="199" spans="1:13" ht="12.75">
      <c r="A199" s="1" t="str">
        <f>INDEX(Data!B$21:B$220,Graph!M199)</f>
        <v>Mauritius</v>
      </c>
      <c r="B199" s="1">
        <f t="shared" si="30"/>
        <v>59.80806497483417</v>
      </c>
      <c r="C199" s="1">
        <f t="shared" si="31"/>
        <v>3890.6879999999987</v>
      </c>
      <c r="D199" s="1">
        <f t="shared" si="32"/>
        <v>3891.2879999999986</v>
      </c>
      <c r="E199" s="1">
        <f t="shared" si="33"/>
        <v>59808064.19224379</v>
      </c>
      <c r="F199" s="1">
        <f t="shared" si="28"/>
        <v>94</v>
      </c>
      <c r="G199" s="3">
        <f t="shared" si="29"/>
        <v>3890.6879999999987</v>
      </c>
      <c r="H199" s="1">
        <f>INDEX(Data!F$21:F$220,Graph!M199)</f>
        <v>59.80806497483417</v>
      </c>
      <c r="I199" s="1">
        <f>INDEX(Data!G$21:G$220,Graph!M199)</f>
        <v>1.2</v>
      </c>
      <c r="J199">
        <f t="shared" si="34"/>
        <v>0.6</v>
      </c>
      <c r="K199" s="1">
        <f t="shared" si="35"/>
        <v>-0.6343886382418873</v>
      </c>
      <c r="L199">
        <v>2</v>
      </c>
      <c r="M199">
        <v>64</v>
      </c>
    </row>
    <row r="200" spans="1:13" ht="12.75">
      <c r="A200" s="1" t="str">
        <f>INDEX(Data!B$21:B$220,Graph!M200)</f>
        <v>Swaziland</v>
      </c>
      <c r="B200" s="1">
        <f t="shared" si="30"/>
        <v>37.553061455429315</v>
      </c>
      <c r="C200" s="1">
        <f t="shared" si="31"/>
        <v>554.05</v>
      </c>
      <c r="D200" s="1">
        <f t="shared" si="32"/>
        <v>554.5999999999999</v>
      </c>
      <c r="E200" s="1">
        <f t="shared" si="33"/>
        <v>37553137.17622348</v>
      </c>
      <c r="F200" s="1">
        <f t="shared" si="28"/>
        <v>44</v>
      </c>
      <c r="G200" s="3">
        <f t="shared" si="29"/>
        <v>554.05</v>
      </c>
      <c r="H200" s="1">
        <f>INDEX(Data!F$21:F$220,Graph!M200)</f>
        <v>37.553061455429315</v>
      </c>
      <c r="I200" s="1">
        <f>INDEX(Data!G$21:G$220,Graph!M200)</f>
        <v>1.1</v>
      </c>
      <c r="J200">
        <f t="shared" si="34"/>
        <v>0.55</v>
      </c>
      <c r="K200" s="1">
        <f t="shared" si="35"/>
        <v>-0.5159709953283738</v>
      </c>
      <c r="L200">
        <v>2</v>
      </c>
      <c r="M200">
        <v>137</v>
      </c>
    </row>
    <row r="201" spans="1:13" ht="12.75">
      <c r="A201" s="1" t="str">
        <f>INDEX(Data!B$21:B$220,Graph!M201)</f>
        <v>Cyprus</v>
      </c>
      <c r="B201" s="1">
        <f t="shared" si="30"/>
        <v>158.18159884794883</v>
      </c>
      <c r="C201" s="1">
        <f t="shared" si="31"/>
        <v>5562.501999999998</v>
      </c>
      <c r="D201" s="1">
        <f t="shared" si="32"/>
        <v>5562.901999999997</v>
      </c>
      <c r="E201" s="1">
        <f t="shared" si="33"/>
        <v>158181030.12816253</v>
      </c>
      <c r="F201" s="1">
        <f t="shared" si="28"/>
        <v>160</v>
      </c>
      <c r="G201" s="3">
        <f t="shared" si="29"/>
        <v>5562.501999999998</v>
      </c>
      <c r="H201" s="1">
        <f>INDEX(Data!F$21:F$220,Graph!M201)</f>
        <v>158.18159884794883</v>
      </c>
      <c r="I201" s="1">
        <f>INDEX(Data!G$21:G$220,Graph!M201)</f>
        <v>0.8</v>
      </c>
      <c r="J201">
        <f t="shared" si="34"/>
        <v>0.4</v>
      </c>
      <c r="K201" s="1">
        <f t="shared" si="35"/>
        <v>-0.21940713852376348</v>
      </c>
      <c r="L201">
        <v>9</v>
      </c>
      <c r="M201">
        <v>30</v>
      </c>
    </row>
    <row r="202" spans="1:13" ht="12.75">
      <c r="A202" s="1" t="str">
        <f>INDEX(Data!B$21:B$220,Graph!M202)</f>
        <v>Fiji</v>
      </c>
      <c r="B202" s="1">
        <f t="shared" si="30"/>
        <v>52.94333639523307</v>
      </c>
      <c r="C202" s="1">
        <f t="shared" si="31"/>
        <v>2587.4489999999996</v>
      </c>
      <c r="D202" s="1">
        <f t="shared" si="32"/>
        <v>2587.8489999999997</v>
      </c>
      <c r="E202" s="1">
        <f t="shared" si="33"/>
        <v>52943081.12816253</v>
      </c>
      <c r="F202" s="1">
        <f t="shared" si="28"/>
        <v>80</v>
      </c>
      <c r="G202" s="3">
        <f t="shared" si="29"/>
        <v>2587.4489999999996</v>
      </c>
      <c r="H202" s="1">
        <f>INDEX(Data!F$21:F$220,Graph!M202)</f>
        <v>52.94333639523307</v>
      </c>
      <c r="I202" s="1">
        <f>INDEX(Data!G$21:G$220,Graph!M202)</f>
        <v>0.8</v>
      </c>
      <c r="J202">
        <f t="shared" si="34"/>
        <v>0.4</v>
      </c>
      <c r="K202" s="1">
        <f t="shared" si="35"/>
        <v>-0.1994560098833702</v>
      </c>
      <c r="L202">
        <v>5</v>
      </c>
      <c r="M202">
        <v>81</v>
      </c>
    </row>
    <row r="203" spans="1:13" ht="12.75">
      <c r="A203" s="1" t="str">
        <f>INDEX(Data!B$21:B$220,Graph!M203)</f>
        <v>Guyana</v>
      </c>
      <c r="B203" s="1">
        <f t="shared" si="30"/>
        <v>46.84589489066005</v>
      </c>
      <c r="C203" s="1">
        <f t="shared" si="31"/>
        <v>2364.1490000000003</v>
      </c>
      <c r="D203" s="1">
        <f t="shared" si="32"/>
        <v>2364.5490000000004</v>
      </c>
      <c r="E203" s="1">
        <f t="shared" si="33"/>
        <v>46845104.12816253</v>
      </c>
      <c r="F203" s="1">
        <f t="shared" si="28"/>
        <v>65</v>
      </c>
      <c r="G203" s="3">
        <f t="shared" si="29"/>
        <v>2364.1490000000003</v>
      </c>
      <c r="H203" s="1">
        <f>INDEX(Data!F$21:F$220,Graph!M203)</f>
        <v>46.84589489066005</v>
      </c>
      <c r="I203" s="1">
        <f>INDEX(Data!G$21:G$220,Graph!M203)</f>
        <v>0.8</v>
      </c>
      <c r="J203">
        <f t="shared" si="34"/>
        <v>0.4</v>
      </c>
      <c r="K203" s="1">
        <f t="shared" si="35"/>
        <v>-0.3235474534535925</v>
      </c>
      <c r="L203">
        <v>8</v>
      </c>
      <c r="M203">
        <v>104</v>
      </c>
    </row>
    <row r="204" spans="1:13" ht="12.75">
      <c r="A204" s="1" t="str">
        <f>INDEX(Data!B$21:B$220,Graph!M204)</f>
        <v>Bahrain</v>
      </c>
      <c r="B204" s="1">
        <f t="shared" si="30"/>
        <v>50.942406309411645</v>
      </c>
      <c r="C204" s="1">
        <f t="shared" si="31"/>
        <v>2513.499</v>
      </c>
      <c r="D204" s="1">
        <f t="shared" si="32"/>
        <v>2513.8489999999997</v>
      </c>
      <c r="E204" s="1">
        <f t="shared" si="33"/>
        <v>50942040.11214222</v>
      </c>
      <c r="F204" s="1">
        <f t="shared" si="28"/>
        <v>76</v>
      </c>
      <c r="G204" s="3">
        <f t="shared" si="29"/>
        <v>2513.499</v>
      </c>
      <c r="H204" s="1">
        <f>INDEX(Data!F$21:F$220,Graph!M204)</f>
        <v>50.942406309411645</v>
      </c>
      <c r="I204" s="1">
        <f>INDEX(Data!G$21:G$220,Graph!M204)</f>
        <v>0.7</v>
      </c>
      <c r="J204">
        <f t="shared" si="34"/>
        <v>0.35</v>
      </c>
      <c r="K204" s="1">
        <f t="shared" si="35"/>
        <v>-0.19967555009952775</v>
      </c>
      <c r="L204">
        <v>6</v>
      </c>
      <c r="M204">
        <v>40</v>
      </c>
    </row>
    <row r="205" spans="1:13" ht="12.75">
      <c r="A205" s="1" t="str">
        <f>INDEX(Data!B$21:B$220,Graph!M205)</f>
        <v>Comoros</v>
      </c>
      <c r="B205" s="1">
        <f t="shared" si="30"/>
        <v>28.74571295801545</v>
      </c>
      <c r="C205" s="1">
        <f t="shared" si="31"/>
        <v>212.25000000000003</v>
      </c>
      <c r="D205" s="1">
        <f t="shared" si="32"/>
        <v>212.60000000000002</v>
      </c>
      <c r="E205" s="1">
        <f t="shared" si="33"/>
        <v>28745136.112142213</v>
      </c>
      <c r="F205" s="1">
        <f t="shared" si="28"/>
        <v>16</v>
      </c>
      <c r="G205" s="3">
        <f t="shared" si="29"/>
        <v>212.25000000000003</v>
      </c>
      <c r="H205" s="1">
        <f>INDEX(Data!F$21:F$220,Graph!M205)</f>
        <v>28.74571295801545</v>
      </c>
      <c r="I205" s="1">
        <f>INDEX(Data!G$21:G$220,Graph!M205)</f>
        <v>0.7</v>
      </c>
      <c r="J205">
        <f t="shared" si="34"/>
        <v>0.35</v>
      </c>
      <c r="K205" s="1">
        <f t="shared" si="35"/>
        <v>-0.15912366278584855</v>
      </c>
      <c r="L205">
        <v>2</v>
      </c>
      <c r="M205">
        <v>136</v>
      </c>
    </row>
    <row r="206" spans="1:13" ht="12.75">
      <c r="A206" s="1" t="str">
        <f>INDEX(Data!B$21:B$220,Graph!M206)</f>
        <v>Djibouti</v>
      </c>
      <c r="B206" s="1">
        <f t="shared" si="30"/>
        <v>33.966777734787804</v>
      </c>
      <c r="C206" s="1">
        <f t="shared" si="31"/>
        <v>456.7680000000001</v>
      </c>
      <c r="D206" s="1">
        <f t="shared" si="32"/>
        <v>457.1180000000001</v>
      </c>
      <c r="E206" s="1">
        <f t="shared" si="33"/>
        <v>33966154.11214222</v>
      </c>
      <c r="F206" s="1">
        <f t="shared" si="28"/>
        <v>34</v>
      </c>
      <c r="G206" s="3">
        <f t="shared" si="29"/>
        <v>456.7680000000001</v>
      </c>
      <c r="H206" s="1">
        <f>INDEX(Data!F$21:F$220,Graph!M206)</f>
        <v>33.966777734787804</v>
      </c>
      <c r="I206" s="1">
        <f>INDEX(Data!G$21:G$220,Graph!M206)</f>
        <v>0.7</v>
      </c>
      <c r="J206">
        <f t="shared" si="34"/>
        <v>0.35</v>
      </c>
      <c r="K206" s="1">
        <f t="shared" si="35"/>
        <v>-0.3046628510217957</v>
      </c>
      <c r="L206">
        <v>2</v>
      </c>
      <c r="M206">
        <v>154</v>
      </c>
    </row>
    <row r="207" spans="1:13" ht="12.75">
      <c r="A207" s="1" t="str">
        <f>INDEX(Data!B$21:B$220,Graph!M207)</f>
        <v>Timor-Leste</v>
      </c>
      <c r="B207" s="1">
        <f t="shared" si="30"/>
        <v>52.12424738454706</v>
      </c>
      <c r="C207" s="1">
        <f t="shared" si="31"/>
        <v>2516.3989999999994</v>
      </c>
      <c r="D207" s="1">
        <f t="shared" si="32"/>
        <v>2516.7489999999993</v>
      </c>
      <c r="E207" s="1">
        <f t="shared" si="33"/>
        <v>52124158.11214222</v>
      </c>
      <c r="F207" s="1">
        <f aca="true" t="shared" si="36" ref="F207:F238">RANK(E207,E$47:E$246,1)</f>
        <v>78</v>
      </c>
      <c r="G207" s="3">
        <f aca="true" t="shared" si="37" ref="G207:G238">C207</f>
        <v>2516.3989999999994</v>
      </c>
      <c r="H207" s="1">
        <f>INDEX(Data!F$21:F$220,Graph!M207)</f>
        <v>52.12424738454706</v>
      </c>
      <c r="I207" s="1">
        <f>INDEX(Data!G$21:G$220,Graph!M207)</f>
        <v>0.7</v>
      </c>
      <c r="J207">
        <f t="shared" si="34"/>
        <v>0.35</v>
      </c>
      <c r="K207" s="1">
        <f t="shared" si="35"/>
        <v>-0.0014711691048177045</v>
      </c>
      <c r="L207">
        <v>5</v>
      </c>
      <c r="M207">
        <v>158</v>
      </c>
    </row>
    <row r="208" spans="1:13" ht="12.75">
      <c r="A208" s="1" t="str">
        <f>INDEX(Data!B$21:B$220,Graph!M208)</f>
        <v>Qatar</v>
      </c>
      <c r="B208" s="1">
        <f t="shared" si="30"/>
        <v>19.62130413803431</v>
      </c>
      <c r="C208" s="1">
        <f t="shared" si="31"/>
        <v>46.2</v>
      </c>
      <c r="D208" s="1">
        <f t="shared" si="32"/>
        <v>46.5</v>
      </c>
      <c r="E208" s="1">
        <f t="shared" si="33"/>
        <v>19621047.096121896</v>
      </c>
      <c r="F208" s="1">
        <f t="shared" si="36"/>
        <v>5</v>
      </c>
      <c r="G208" s="3">
        <f t="shared" si="37"/>
        <v>46.2</v>
      </c>
      <c r="H208" s="1">
        <f>INDEX(Data!F$21:F$220,Graph!M208)</f>
        <v>19.62130413803431</v>
      </c>
      <c r="I208" s="1">
        <f>INDEX(Data!G$21:G$220,Graph!M208)</f>
        <v>0.6</v>
      </c>
      <c r="J208">
        <f t="shared" si="34"/>
        <v>0.3</v>
      </c>
      <c r="K208" s="1">
        <f t="shared" si="35"/>
        <v>-0.5816300963619909</v>
      </c>
      <c r="L208">
        <v>6</v>
      </c>
      <c r="M208">
        <v>47</v>
      </c>
    </row>
    <row r="209" spans="1:13" ht="12.75">
      <c r="A209" s="1" t="str">
        <f>INDEX(Data!B$21:B$220,Graph!M209)</f>
        <v>Cape Verde</v>
      </c>
      <c r="B209" s="1">
        <f t="shared" si="30"/>
        <v>71.80350762805574</v>
      </c>
      <c r="C209" s="1">
        <f t="shared" si="31"/>
        <v>4289.140999999999</v>
      </c>
      <c r="D209" s="1">
        <f t="shared" si="32"/>
        <v>4289.390999999999</v>
      </c>
      <c r="E209" s="1">
        <f t="shared" si="33"/>
        <v>71803105.08010158</v>
      </c>
      <c r="F209" s="1">
        <f t="shared" si="36"/>
        <v>110</v>
      </c>
      <c r="G209" s="3">
        <f t="shared" si="37"/>
        <v>4289.140999999999</v>
      </c>
      <c r="H209" s="1">
        <f>INDEX(Data!F$21:F$220,Graph!M209)</f>
        <v>71.80350762805574</v>
      </c>
      <c r="I209" s="1">
        <f>INDEX(Data!G$21:G$220,Graph!M209)</f>
        <v>0.5</v>
      </c>
      <c r="J209">
        <f t="shared" si="34"/>
        <v>0.25</v>
      </c>
      <c r="K209" s="1">
        <f t="shared" si="35"/>
        <v>-0.10956042913987574</v>
      </c>
      <c r="L209">
        <v>3</v>
      </c>
      <c r="M209">
        <v>105</v>
      </c>
    </row>
    <row r="210" spans="1:13" ht="12.75">
      <c r="A210" s="1" t="str">
        <f>INDEX(Data!B$21:B$220,Graph!M210)</f>
        <v>Equatorial Guinea</v>
      </c>
      <c r="B210" s="1">
        <f t="shared" si="30"/>
        <v>36.277613013577636</v>
      </c>
      <c r="C210" s="1">
        <f t="shared" si="31"/>
        <v>515.648</v>
      </c>
      <c r="D210" s="1">
        <f t="shared" si="32"/>
        <v>515.898</v>
      </c>
      <c r="E210" s="1">
        <f t="shared" si="33"/>
        <v>36277109.08010159</v>
      </c>
      <c r="F210" s="1">
        <f t="shared" si="36"/>
        <v>39</v>
      </c>
      <c r="G210" s="3">
        <f t="shared" si="37"/>
        <v>515.648</v>
      </c>
      <c r="H210" s="1">
        <f>INDEX(Data!F$21:F$220,Graph!M210)</f>
        <v>36.277613013577636</v>
      </c>
      <c r="I210" s="1">
        <f>INDEX(Data!G$21:G$220,Graph!M210)</f>
        <v>0.5</v>
      </c>
      <c r="J210">
        <f t="shared" si="34"/>
        <v>0.25</v>
      </c>
      <c r="K210" s="1">
        <f t="shared" si="35"/>
        <v>-0.1368105516839151</v>
      </c>
      <c r="L210">
        <v>1</v>
      </c>
      <c r="M210">
        <v>109</v>
      </c>
    </row>
    <row r="211" spans="1:13" ht="12.75">
      <c r="A211" s="1" t="str">
        <f>INDEX(Data!B$21:B$220,Graph!M211)</f>
        <v>Solomon Islands</v>
      </c>
      <c r="B211" s="1">
        <f t="shared" si="30"/>
        <v>38.85032720493839</v>
      </c>
      <c r="C211" s="1">
        <f t="shared" si="31"/>
        <v>570.4499999999999</v>
      </c>
      <c r="D211" s="1">
        <f t="shared" si="32"/>
        <v>570.6999999999999</v>
      </c>
      <c r="E211" s="1">
        <f t="shared" si="33"/>
        <v>38850124.08010159</v>
      </c>
      <c r="F211" s="1">
        <f t="shared" si="36"/>
        <v>48</v>
      </c>
      <c r="G211" s="3">
        <f t="shared" si="37"/>
        <v>570.4499999999999</v>
      </c>
      <c r="H211" s="1">
        <f>INDEX(Data!F$21:F$220,Graph!M211)</f>
        <v>38.85032720493839</v>
      </c>
      <c r="I211" s="1">
        <f>INDEX(Data!G$21:G$220,Graph!M211)</f>
        <v>0.5</v>
      </c>
      <c r="J211">
        <f t="shared" si="34"/>
        <v>0.25</v>
      </c>
      <c r="K211" s="1">
        <f t="shared" si="35"/>
        <v>-1.074849970240443</v>
      </c>
      <c r="L211">
        <v>5</v>
      </c>
      <c r="M211">
        <v>124</v>
      </c>
    </row>
    <row r="212" spans="1:13" ht="12.75">
      <c r="A212" s="1" t="str">
        <f>INDEX(Data!B$21:B$220,Graph!M212)</f>
        <v>Luxembourg</v>
      </c>
      <c r="B212" s="1">
        <f t="shared" si="30"/>
        <v>202.95919645093198</v>
      </c>
      <c r="C212" s="1">
        <f t="shared" si="31"/>
        <v>5988.639999999997</v>
      </c>
      <c r="D212" s="1">
        <f t="shared" si="32"/>
        <v>5988.8399999999965</v>
      </c>
      <c r="E212" s="1">
        <f t="shared" si="33"/>
        <v>202959015.06408128</v>
      </c>
      <c r="F212" s="1">
        <f t="shared" si="36"/>
        <v>187</v>
      </c>
      <c r="G212" s="3">
        <f t="shared" si="37"/>
        <v>5988.639999999997</v>
      </c>
      <c r="H212" s="1">
        <f>INDEX(Data!F$21:F$220,Graph!M212)</f>
        <v>202.95919645093198</v>
      </c>
      <c r="I212" s="1">
        <f>INDEX(Data!G$21:G$220,Graph!M212)</f>
        <v>0.4</v>
      </c>
      <c r="J212">
        <f t="shared" si="34"/>
        <v>0.2</v>
      </c>
      <c r="K212" s="1">
        <f t="shared" si="35"/>
        <v>-6.476412707081607</v>
      </c>
      <c r="L212">
        <v>11</v>
      </c>
      <c r="M212">
        <v>15</v>
      </c>
    </row>
    <row r="213" spans="1:13" ht="12.75">
      <c r="A213" s="1" t="str">
        <f>INDEX(Data!B$21:B$220,Graph!M213)</f>
        <v>Malta</v>
      </c>
      <c r="B213" s="1">
        <f t="shared" si="30"/>
        <v>226.27843188190974</v>
      </c>
      <c r="C213" s="1">
        <f t="shared" si="31"/>
        <v>6065.173999999996</v>
      </c>
      <c r="D213" s="1">
        <f t="shared" si="32"/>
        <v>6065.373999999996</v>
      </c>
      <c r="E213" s="1">
        <f t="shared" si="33"/>
        <v>226278031.06408128</v>
      </c>
      <c r="F213" s="1">
        <f t="shared" si="36"/>
        <v>194</v>
      </c>
      <c r="G213" s="3">
        <f t="shared" si="37"/>
        <v>6065.173999999996</v>
      </c>
      <c r="H213" s="1">
        <f>INDEX(Data!F$21:F$220,Graph!M213)</f>
        <v>226.27843188190974</v>
      </c>
      <c r="I213" s="1">
        <f>INDEX(Data!G$21:G$220,Graph!M213)</f>
        <v>0.4</v>
      </c>
      <c r="J213">
        <f t="shared" si="34"/>
        <v>0.2</v>
      </c>
      <c r="K213" s="1">
        <f t="shared" si="35"/>
        <v>-12.270749019828202</v>
      </c>
      <c r="L213">
        <v>11</v>
      </c>
      <c r="M213">
        <v>31</v>
      </c>
    </row>
    <row r="214" spans="1:13" ht="12.75">
      <c r="A214" s="1" t="str">
        <f>INDEX(Data!B$21:B$220,Graph!M214)</f>
        <v>Suriname</v>
      </c>
      <c r="B214" s="1">
        <f t="shared" si="30"/>
        <v>67.76765586739063</v>
      </c>
      <c r="C214" s="1">
        <f t="shared" si="31"/>
        <v>4043.590999999999</v>
      </c>
      <c r="D214" s="1">
        <f t="shared" si="32"/>
        <v>4043.790999999999</v>
      </c>
      <c r="E214" s="1">
        <f t="shared" si="33"/>
        <v>67767067.06408127</v>
      </c>
      <c r="F214" s="1">
        <f t="shared" si="36"/>
        <v>104</v>
      </c>
      <c r="G214" s="3">
        <f t="shared" si="37"/>
        <v>4043.590999999999</v>
      </c>
      <c r="H214" s="1">
        <f>INDEX(Data!F$21:F$220,Graph!M214)</f>
        <v>67.76765586739063</v>
      </c>
      <c r="I214" s="1">
        <f>INDEX(Data!G$21:G$220,Graph!M214)</f>
        <v>0.4</v>
      </c>
      <c r="J214">
        <f t="shared" si="34"/>
        <v>0.2</v>
      </c>
      <c r="K214" s="1">
        <f t="shared" si="35"/>
        <v>-1.15850209033826</v>
      </c>
      <c r="L214">
        <v>8</v>
      </c>
      <c r="M214">
        <v>67</v>
      </c>
    </row>
    <row r="215" spans="1:13" ht="12.75">
      <c r="A215" s="1" t="str">
        <f>INDEX(Data!B$21:B$220,Graph!M215)</f>
        <v>Bahamas</v>
      </c>
      <c r="B215" s="1">
        <f t="shared" si="30"/>
        <v>109.44009745282048</v>
      </c>
      <c r="C215" s="1">
        <f t="shared" si="31"/>
        <v>5100.132999999997</v>
      </c>
      <c r="D215" s="1">
        <f t="shared" si="32"/>
        <v>5100.282999999997</v>
      </c>
      <c r="E215" s="1">
        <f t="shared" si="33"/>
        <v>109440051.04806094</v>
      </c>
      <c r="F215" s="1">
        <f t="shared" si="36"/>
        <v>141</v>
      </c>
      <c r="G215" s="3">
        <f t="shared" si="37"/>
        <v>5100.132999999997</v>
      </c>
      <c r="H215" s="1">
        <f>INDEX(Data!F$21:F$220,Graph!M215)</f>
        <v>109.44009745282048</v>
      </c>
      <c r="I215" s="1">
        <f>INDEX(Data!G$21:G$220,Graph!M215)</f>
        <v>0.3</v>
      </c>
      <c r="J215">
        <f t="shared" si="34"/>
        <v>0.15</v>
      </c>
      <c r="K215" s="1">
        <f t="shared" si="35"/>
        <v>-2.564112327678771</v>
      </c>
      <c r="L215">
        <v>10</v>
      </c>
      <c r="M215">
        <v>51</v>
      </c>
    </row>
    <row r="216" spans="1:13" ht="12.75">
      <c r="A216" s="1" t="str">
        <f>INDEX(Data!B$21:B$220,Graph!M216)</f>
        <v>Barbados</v>
      </c>
      <c r="B216" s="1">
        <f t="shared" si="30"/>
        <v>199.6317989146976</v>
      </c>
      <c r="C216" s="1">
        <f t="shared" si="31"/>
        <v>5922.689999999997</v>
      </c>
      <c r="D216" s="1">
        <f t="shared" si="32"/>
        <v>5922.8399999999965</v>
      </c>
      <c r="E216" s="1">
        <f t="shared" si="33"/>
        <v>199631029.04806095</v>
      </c>
      <c r="F216" s="1">
        <f t="shared" si="36"/>
        <v>184</v>
      </c>
      <c r="G216" s="3">
        <f t="shared" si="37"/>
        <v>5922.689999999997</v>
      </c>
      <c r="H216" s="1">
        <f>INDEX(Data!F$21:F$220,Graph!M216)</f>
        <v>199.6317989146976</v>
      </c>
      <c r="I216" s="1">
        <f>INDEX(Data!G$21:G$220,Graph!M216)</f>
        <v>0.3</v>
      </c>
      <c r="J216">
        <f t="shared" si="34"/>
        <v>0.15</v>
      </c>
      <c r="K216" s="1">
        <f t="shared" si="35"/>
        <v>-1.6989607962433126</v>
      </c>
      <c r="L216">
        <v>8</v>
      </c>
      <c r="M216">
        <v>29</v>
      </c>
    </row>
    <row r="217" spans="1:13" ht="12.75">
      <c r="A217" s="1" t="str">
        <f>INDEX(Data!B$21:B$220,Graph!M217)</f>
        <v>Belize</v>
      </c>
      <c r="B217" s="1">
        <f t="shared" si="30"/>
        <v>33.118732498863174</v>
      </c>
      <c r="C217" s="1">
        <f t="shared" si="31"/>
        <v>456.2680000000001</v>
      </c>
      <c r="D217" s="1">
        <f t="shared" si="32"/>
        <v>456.41800000000006</v>
      </c>
      <c r="E217" s="1">
        <f t="shared" si="33"/>
        <v>33118099.048060954</v>
      </c>
      <c r="F217" s="1">
        <f t="shared" si="36"/>
        <v>33</v>
      </c>
      <c r="G217" s="3">
        <f t="shared" si="37"/>
        <v>456.2680000000001</v>
      </c>
      <c r="H217" s="1">
        <f>INDEX(Data!F$21:F$220,Graph!M217)</f>
        <v>33.118732498863174</v>
      </c>
      <c r="I217" s="1">
        <f>INDEX(Data!G$21:G$220,Graph!M217)</f>
        <v>0.3</v>
      </c>
      <c r="J217">
        <f t="shared" si="34"/>
        <v>0.15</v>
      </c>
      <c r="K217" s="1">
        <f t="shared" si="35"/>
        <v>-0.84804523592463</v>
      </c>
      <c r="L217">
        <v>8</v>
      </c>
      <c r="M217">
        <v>99</v>
      </c>
    </row>
    <row r="218" spans="1:13" ht="12.75">
      <c r="A218" s="1" t="str">
        <f>INDEX(Data!B$21:B$220,Graph!M218)</f>
        <v>Brunei Darussalam</v>
      </c>
      <c r="B218" s="1">
        <f t="shared" si="30"/>
        <v>46.71024998499919</v>
      </c>
      <c r="C218" s="1">
        <f t="shared" si="31"/>
        <v>2363.599</v>
      </c>
      <c r="D218" s="1">
        <f t="shared" si="32"/>
        <v>2363.7490000000003</v>
      </c>
      <c r="E218" s="1">
        <f t="shared" si="33"/>
        <v>46710033.04806095</v>
      </c>
      <c r="F218" s="1">
        <f t="shared" si="36"/>
        <v>64</v>
      </c>
      <c r="G218" s="3">
        <f t="shared" si="37"/>
        <v>2363.599</v>
      </c>
      <c r="H218" s="1">
        <f>INDEX(Data!F$21:F$220,Graph!M218)</f>
        <v>46.71024998499919</v>
      </c>
      <c r="I218" s="1">
        <f>INDEX(Data!G$21:G$220,Graph!M218)</f>
        <v>0.3</v>
      </c>
      <c r="J218">
        <f t="shared" si="34"/>
        <v>0.15</v>
      </c>
      <c r="K218" s="1">
        <f t="shared" si="35"/>
        <v>-0.13564490566086107</v>
      </c>
      <c r="L218">
        <v>5</v>
      </c>
      <c r="M218">
        <v>33</v>
      </c>
    </row>
    <row r="219" spans="1:13" ht="12.75">
      <c r="A219" s="1" t="str">
        <f>INDEX(Data!B$21:B$220,Graph!M219)</f>
        <v>Iceland</v>
      </c>
      <c r="B219" s="1">
        <f t="shared" si="30"/>
        <v>167.9779210880755</v>
      </c>
      <c r="C219" s="1">
        <f t="shared" si="31"/>
        <v>5755.6209999999965</v>
      </c>
      <c r="D219" s="1">
        <f t="shared" si="32"/>
        <v>5755.770999999996</v>
      </c>
      <c r="E219" s="1">
        <f t="shared" si="33"/>
        <v>167977007.04806095</v>
      </c>
      <c r="F219" s="1">
        <f t="shared" si="36"/>
        <v>167</v>
      </c>
      <c r="G219" s="3">
        <f t="shared" si="37"/>
        <v>5755.6209999999965</v>
      </c>
      <c r="H219" s="1">
        <f>INDEX(Data!F$21:F$220,Graph!M219)</f>
        <v>167.9779210880755</v>
      </c>
      <c r="I219" s="1">
        <f>INDEX(Data!G$21:G$220,Graph!M219)</f>
        <v>0.3</v>
      </c>
      <c r="J219">
        <f t="shared" si="34"/>
        <v>0.15</v>
      </c>
      <c r="K219" s="1">
        <f t="shared" si="35"/>
        <v>-1.8305329264784973</v>
      </c>
      <c r="L219">
        <v>11</v>
      </c>
      <c r="M219">
        <v>7</v>
      </c>
    </row>
    <row r="220" spans="1:13" ht="12.75">
      <c r="A220" s="1" t="str">
        <f>INDEX(Data!B$21:B$220,Graph!M220)</f>
        <v>Maldives</v>
      </c>
      <c r="B220" s="1">
        <f t="shared" si="30"/>
        <v>50.50127382143192</v>
      </c>
      <c r="C220" s="1">
        <f t="shared" si="31"/>
        <v>2504.399</v>
      </c>
      <c r="D220" s="1">
        <f t="shared" si="32"/>
        <v>2504.549</v>
      </c>
      <c r="E220" s="1">
        <f t="shared" si="33"/>
        <v>50501084.04806095</v>
      </c>
      <c r="F220" s="1">
        <f t="shared" si="36"/>
        <v>74</v>
      </c>
      <c r="G220" s="3">
        <f t="shared" si="37"/>
        <v>2504.399</v>
      </c>
      <c r="H220" s="1">
        <f>INDEX(Data!F$21:F$220,Graph!M220)</f>
        <v>50.50127382143192</v>
      </c>
      <c r="I220" s="1">
        <f>INDEX(Data!G$21:G$220,Graph!M220)</f>
        <v>0.3</v>
      </c>
      <c r="J220">
        <f t="shared" si="34"/>
        <v>0.15</v>
      </c>
      <c r="K220" s="1">
        <f t="shared" si="35"/>
        <v>-0.1918158944333328</v>
      </c>
      <c r="L220">
        <v>4</v>
      </c>
      <c r="M220">
        <v>84</v>
      </c>
    </row>
    <row r="221" spans="1:13" ht="12.75">
      <c r="A221" s="1" t="str">
        <f>INDEX(Data!B$21:B$220,Graph!M221)</f>
        <v>Western Sahara</v>
      </c>
      <c r="B221" s="1">
        <f t="shared" si="30"/>
        <v>64.78693884386753</v>
      </c>
      <c r="C221" s="1">
        <f t="shared" si="31"/>
        <v>4023.454499999999</v>
      </c>
      <c r="D221" s="1">
        <f t="shared" si="32"/>
        <v>4023.590999999999</v>
      </c>
      <c r="E221" s="1">
        <f t="shared" si="33"/>
        <v>64786200.04373546</v>
      </c>
      <c r="F221" s="1">
        <f t="shared" si="36"/>
        <v>101</v>
      </c>
      <c r="G221" s="3">
        <f t="shared" si="37"/>
        <v>4023.454499999999</v>
      </c>
      <c r="H221" s="1">
        <f>INDEX(Data!F$21:F$220,Graph!M221)</f>
        <v>64.78693884386753</v>
      </c>
      <c r="I221" s="1">
        <f>INDEX(Data!G$21:G$220,Graph!M221)</f>
        <v>0.273</v>
      </c>
      <c r="J221">
        <f t="shared" si="34"/>
        <v>0.1365</v>
      </c>
      <c r="K221" s="1">
        <f t="shared" si="35"/>
        <v>-0.5259550989511297</v>
      </c>
      <c r="L221">
        <v>3</v>
      </c>
      <c r="M221">
        <v>200</v>
      </c>
    </row>
    <row r="222" spans="1:13" ht="12.75">
      <c r="A222" s="1" t="str">
        <f>INDEX(Data!B$21:B$220,Graph!M222)</f>
        <v>Samoa</v>
      </c>
      <c r="B222" s="1">
        <f t="shared" si="30"/>
        <v>46.18312383718292</v>
      </c>
      <c r="C222" s="1">
        <f t="shared" si="31"/>
        <v>2283.049</v>
      </c>
      <c r="D222" s="1">
        <f t="shared" si="32"/>
        <v>2283.149</v>
      </c>
      <c r="E222" s="1">
        <f t="shared" si="33"/>
        <v>46183075.03204063</v>
      </c>
      <c r="F222" s="1">
        <f t="shared" si="36"/>
        <v>62</v>
      </c>
      <c r="G222" s="3">
        <f t="shared" si="37"/>
        <v>2283.049</v>
      </c>
      <c r="H222" s="1">
        <f>INDEX(Data!F$21:F$220,Graph!M222)</f>
        <v>46.18312383718292</v>
      </c>
      <c r="I222" s="1">
        <f>INDEX(Data!G$21:G$220,Graph!M222)</f>
        <v>0.2</v>
      </c>
      <c r="J222">
        <f t="shared" si="34"/>
        <v>0.1</v>
      </c>
      <c r="K222" s="1">
        <f t="shared" si="35"/>
        <v>-0.27861216814155654</v>
      </c>
      <c r="L222">
        <v>5</v>
      </c>
      <c r="M222">
        <v>75</v>
      </c>
    </row>
    <row r="223" spans="1:13" ht="12.75">
      <c r="A223" s="1" t="str">
        <f>INDEX(Data!B$21:B$220,Graph!M223)</f>
        <v>Sao Tome and Principe</v>
      </c>
      <c r="B223" s="1">
        <f t="shared" si="30"/>
        <v>42.77179186028698</v>
      </c>
      <c r="C223" s="1">
        <f t="shared" si="31"/>
        <v>2272.841</v>
      </c>
      <c r="D223" s="1">
        <f t="shared" si="32"/>
        <v>2272.941</v>
      </c>
      <c r="E223" s="1">
        <f t="shared" si="33"/>
        <v>42771123.03204063</v>
      </c>
      <c r="F223" s="1">
        <f t="shared" si="36"/>
        <v>59</v>
      </c>
      <c r="G223" s="3">
        <f t="shared" si="37"/>
        <v>2272.841</v>
      </c>
      <c r="H223" s="1">
        <f>INDEX(Data!F$21:F$220,Graph!M223)</f>
        <v>42.77179186028698</v>
      </c>
      <c r="I223" s="1">
        <f>INDEX(Data!G$21:G$220,Graph!M223)</f>
        <v>0.2</v>
      </c>
      <c r="J223">
        <f t="shared" si="34"/>
        <v>0.1</v>
      </c>
      <c r="K223" s="1">
        <f t="shared" si="35"/>
        <v>-1.2422900026931956</v>
      </c>
      <c r="L223">
        <v>1</v>
      </c>
      <c r="M223">
        <v>123</v>
      </c>
    </row>
    <row r="224" spans="1:13" ht="12.75">
      <c r="A224" s="1" t="str">
        <f>INDEX(Data!B$21:B$220,Graph!M224)</f>
        <v>Vanuatu</v>
      </c>
      <c r="B224" s="1">
        <f t="shared" si="30"/>
        <v>42.339799208240485</v>
      </c>
      <c r="C224" s="1">
        <f t="shared" si="31"/>
        <v>966.2409999999999</v>
      </c>
      <c r="D224" s="1">
        <f t="shared" si="32"/>
        <v>966.3409999999999</v>
      </c>
      <c r="E224" s="1">
        <f t="shared" si="33"/>
        <v>42339129.03204063</v>
      </c>
      <c r="F224" s="1">
        <f t="shared" si="36"/>
        <v>56</v>
      </c>
      <c r="G224" s="3">
        <f t="shared" si="37"/>
        <v>966.2409999999999</v>
      </c>
      <c r="H224" s="1">
        <f>INDEX(Data!F$21:F$220,Graph!M224)</f>
        <v>42.339799208240485</v>
      </c>
      <c r="I224" s="1">
        <f>INDEX(Data!G$21:G$220,Graph!M224)</f>
        <v>0.2</v>
      </c>
      <c r="J224">
        <f t="shared" si="34"/>
        <v>0.1</v>
      </c>
      <c r="K224" s="1">
        <f t="shared" si="35"/>
        <v>-0.3669358396399218</v>
      </c>
      <c r="L224">
        <v>5</v>
      </c>
      <c r="M224">
        <v>129</v>
      </c>
    </row>
    <row r="225" spans="1:13" ht="12.75">
      <c r="A225" s="1" t="str">
        <f>INDEX(Data!B$21:B$220,Graph!M225)</f>
        <v>Micronesia (F States of)</v>
      </c>
      <c r="B225" s="1">
        <f t="shared" si="30"/>
        <v>44.88572879634332</v>
      </c>
      <c r="C225" s="1">
        <f t="shared" si="31"/>
        <v>2282.895</v>
      </c>
      <c r="D225" s="1">
        <f t="shared" si="32"/>
        <v>2282.949</v>
      </c>
      <c r="E225" s="1">
        <f t="shared" si="33"/>
        <v>44885189.01730195</v>
      </c>
      <c r="F225" s="1">
        <f t="shared" si="36"/>
        <v>61</v>
      </c>
      <c r="G225" s="3">
        <f t="shared" si="37"/>
        <v>2282.895</v>
      </c>
      <c r="H225" s="1">
        <f>INDEX(Data!F$21:F$220,Graph!M225)</f>
        <v>44.88572879634332</v>
      </c>
      <c r="I225" s="1">
        <f>INDEX(Data!G$21:G$220,Graph!M225)</f>
        <v>0.108</v>
      </c>
      <c r="J225">
        <f t="shared" si="34"/>
        <v>0.054</v>
      </c>
      <c r="K225" s="1">
        <f t="shared" si="35"/>
        <v>-1.2973950408395964</v>
      </c>
      <c r="L225">
        <v>5</v>
      </c>
      <c r="M225">
        <v>189</v>
      </c>
    </row>
    <row r="226" spans="1:13" ht="12.75">
      <c r="A226" s="1" t="str">
        <f>INDEX(Data!B$21:B$220,Graph!M226)</f>
        <v>Antigua &amp; Barbuda</v>
      </c>
      <c r="B226" s="1">
        <f t="shared" si="30"/>
        <v>146.8331613347093</v>
      </c>
      <c r="C226" s="1">
        <f t="shared" si="31"/>
        <v>5153.024999999997</v>
      </c>
      <c r="D226" s="1">
        <f t="shared" si="32"/>
        <v>5153.074999999997</v>
      </c>
      <c r="E226" s="1">
        <f t="shared" si="33"/>
        <v>146833055.01602033</v>
      </c>
      <c r="F226" s="1">
        <f t="shared" si="36"/>
        <v>151</v>
      </c>
      <c r="G226" s="3">
        <f t="shared" si="37"/>
        <v>5153.024999999997</v>
      </c>
      <c r="H226" s="1">
        <f>INDEX(Data!F$21:F$220,Graph!M226)</f>
        <v>146.8331613347093</v>
      </c>
      <c r="I226" s="1">
        <f>INDEX(Data!G$21:G$220,Graph!M226)</f>
        <v>0.1</v>
      </c>
      <c r="J226">
        <f t="shared" si="34"/>
        <v>0.05</v>
      </c>
      <c r="K226" s="1">
        <f t="shared" si="35"/>
        <v>-1.1940490030294768</v>
      </c>
      <c r="L226">
        <v>8</v>
      </c>
      <c r="M226">
        <v>55</v>
      </c>
    </row>
    <row r="227" spans="1:13" ht="12.75">
      <c r="A227" s="1" t="str">
        <f>INDEX(Data!B$21:B$220,Graph!M227)</f>
        <v>Dominica</v>
      </c>
      <c r="B227" s="1">
        <f t="shared" si="30"/>
        <v>92.09875283735876</v>
      </c>
      <c r="C227" s="1">
        <f t="shared" si="31"/>
        <v>4854.432999999997</v>
      </c>
      <c r="D227" s="1">
        <f t="shared" si="32"/>
        <v>4854.482999999997</v>
      </c>
      <c r="E227" s="1">
        <f t="shared" si="33"/>
        <v>92098095.01602031</v>
      </c>
      <c r="F227" s="1">
        <f t="shared" si="36"/>
        <v>133</v>
      </c>
      <c r="G227" s="3">
        <f t="shared" si="37"/>
        <v>4854.432999999997</v>
      </c>
      <c r="H227" s="1">
        <f>INDEX(Data!F$21:F$220,Graph!M227)</f>
        <v>92.09875283735876</v>
      </c>
      <c r="I227" s="1">
        <f>INDEX(Data!G$21:G$220,Graph!M227)</f>
        <v>0.1</v>
      </c>
      <c r="J227">
        <f t="shared" si="34"/>
        <v>0.05</v>
      </c>
      <c r="K227" s="1">
        <f t="shared" si="35"/>
        <v>-2.43684349829725</v>
      </c>
      <c r="L227">
        <v>8</v>
      </c>
      <c r="M227">
        <v>95</v>
      </c>
    </row>
    <row r="228" spans="1:13" ht="12.75">
      <c r="A228" s="1" t="str">
        <f>INDEX(Data!B$21:B$220,Graph!M228)</f>
        <v>Grenada</v>
      </c>
      <c r="B228" s="1">
        <f t="shared" si="30"/>
        <v>139.55247987277608</v>
      </c>
      <c r="C228" s="1">
        <f t="shared" si="31"/>
        <v>5123.524999999997</v>
      </c>
      <c r="D228" s="1">
        <f t="shared" si="32"/>
        <v>5123.574999999997</v>
      </c>
      <c r="E228" s="1">
        <f t="shared" si="33"/>
        <v>139552093.01602033</v>
      </c>
      <c r="F228" s="1">
        <f t="shared" si="36"/>
        <v>148</v>
      </c>
      <c r="G228" s="3">
        <f t="shared" si="37"/>
        <v>5123.524999999997</v>
      </c>
      <c r="H228" s="1">
        <f>INDEX(Data!F$21:F$220,Graph!M228)</f>
        <v>139.55247987277608</v>
      </c>
      <c r="I228" s="1">
        <f>INDEX(Data!G$21:G$220,Graph!M228)</f>
        <v>0.1</v>
      </c>
      <c r="J228">
        <f t="shared" si="34"/>
        <v>0.05</v>
      </c>
      <c r="K228" s="1">
        <f t="shared" si="35"/>
        <v>-0.9889457134408417</v>
      </c>
      <c r="L228">
        <v>8</v>
      </c>
      <c r="M228">
        <v>93</v>
      </c>
    </row>
    <row r="229" spans="1:13" ht="12.75">
      <c r="A229" s="1" t="str">
        <f>INDEX(Data!B$21:B$220,Graph!M229)</f>
        <v>Saint Lucia</v>
      </c>
      <c r="B229" s="1">
        <f t="shared" si="30"/>
        <v>88.49207153522373</v>
      </c>
      <c r="C229" s="1">
        <f t="shared" si="31"/>
        <v>4823.202999999997</v>
      </c>
      <c r="D229" s="1">
        <f t="shared" si="32"/>
        <v>4823.252999999997</v>
      </c>
      <c r="E229" s="1">
        <f t="shared" si="33"/>
        <v>88492071.01602031</v>
      </c>
      <c r="F229" s="1">
        <f t="shared" si="36"/>
        <v>129</v>
      </c>
      <c r="G229" s="3">
        <f t="shared" si="37"/>
        <v>4823.202999999997</v>
      </c>
      <c r="H229" s="1">
        <f>INDEX(Data!F$21:F$220,Graph!M229)</f>
        <v>88.49207153522373</v>
      </c>
      <c r="I229" s="1">
        <f>INDEX(Data!G$21:G$220,Graph!M229)</f>
        <v>0.1</v>
      </c>
      <c r="J229">
        <f t="shared" si="34"/>
        <v>0.05</v>
      </c>
      <c r="K229" s="1">
        <f t="shared" si="35"/>
        <v>-0.10650421892923134</v>
      </c>
      <c r="L229">
        <v>8</v>
      </c>
      <c r="M229">
        <v>71</v>
      </c>
    </row>
    <row r="230" spans="1:13" ht="12.75">
      <c r="A230" s="1" t="str">
        <f>INDEX(Data!B$21:B$220,Graph!M230)</f>
        <v>Saint Vincent &amp; Grenads.</v>
      </c>
      <c r="B230" s="1">
        <f t="shared" si="30"/>
        <v>106.62139931511449</v>
      </c>
      <c r="C230" s="1">
        <f t="shared" si="31"/>
        <v>5099.832999999997</v>
      </c>
      <c r="D230" s="1">
        <f t="shared" si="32"/>
        <v>5099.882999999997</v>
      </c>
      <c r="E230" s="1">
        <f t="shared" si="33"/>
        <v>106621087.01602031</v>
      </c>
      <c r="F230" s="1">
        <f t="shared" si="36"/>
        <v>139</v>
      </c>
      <c r="G230" s="3">
        <f t="shared" si="37"/>
        <v>5099.832999999997</v>
      </c>
      <c r="H230" s="1">
        <f>INDEX(Data!F$21:F$220,Graph!M230)</f>
        <v>106.62139931511449</v>
      </c>
      <c r="I230" s="1">
        <f>INDEX(Data!G$21:G$220,Graph!M230)</f>
        <v>0.1</v>
      </c>
      <c r="J230">
        <f t="shared" si="34"/>
        <v>0.05</v>
      </c>
      <c r="K230" s="1">
        <f t="shared" si="35"/>
        <v>-1.6195651405110851</v>
      </c>
      <c r="L230">
        <v>8</v>
      </c>
      <c r="M230">
        <v>87</v>
      </c>
    </row>
    <row r="231" spans="1:13" ht="12.75">
      <c r="A231" s="1" t="str">
        <f>INDEX(Data!B$21:B$220,Graph!M231)</f>
        <v>Seychelles</v>
      </c>
      <c r="B231" s="1">
        <f t="shared" si="30"/>
        <v>108.24096445562557</v>
      </c>
      <c r="C231" s="1">
        <f t="shared" si="31"/>
        <v>5099.932999999997</v>
      </c>
      <c r="D231" s="1">
        <f t="shared" si="32"/>
        <v>5099.982999999997</v>
      </c>
      <c r="E231" s="1">
        <f t="shared" si="33"/>
        <v>108240035.01602031</v>
      </c>
      <c r="F231" s="1">
        <f t="shared" si="36"/>
        <v>140</v>
      </c>
      <c r="G231" s="3">
        <f t="shared" si="37"/>
        <v>5099.932999999997</v>
      </c>
      <c r="H231" s="1">
        <f>INDEX(Data!F$21:F$220,Graph!M231)</f>
        <v>108.24096445562557</v>
      </c>
      <c r="I231" s="1">
        <f>INDEX(Data!G$21:G$220,Graph!M231)</f>
        <v>0.1</v>
      </c>
      <c r="J231">
        <f t="shared" si="34"/>
        <v>0.05</v>
      </c>
      <c r="K231" s="1">
        <f t="shared" si="35"/>
        <v>-1.1991329971949085</v>
      </c>
      <c r="L231">
        <v>2</v>
      </c>
      <c r="M231">
        <v>35</v>
      </c>
    </row>
    <row r="232" spans="1:13" ht="12.75">
      <c r="A232" s="1" t="str">
        <f>INDEX(Data!B$21:B$220,Graph!M232)</f>
        <v>Tonga</v>
      </c>
      <c r="B232" s="1">
        <f t="shared" si="30"/>
        <v>50.37201727954441</v>
      </c>
      <c r="C232" s="1">
        <f t="shared" si="31"/>
        <v>2504.199</v>
      </c>
      <c r="D232" s="1">
        <f t="shared" si="32"/>
        <v>2504.2490000000003</v>
      </c>
      <c r="E232" s="1">
        <f t="shared" si="33"/>
        <v>50372063.01602032</v>
      </c>
      <c r="F232" s="1">
        <f t="shared" si="36"/>
        <v>73</v>
      </c>
      <c r="G232" s="3">
        <f t="shared" si="37"/>
        <v>2504.199</v>
      </c>
      <c r="H232" s="1">
        <f>INDEX(Data!F$21:F$220,Graph!M232)</f>
        <v>50.37201727954441</v>
      </c>
      <c r="I232" s="1">
        <f>INDEX(Data!G$21:G$220,Graph!M232)</f>
        <v>0.1</v>
      </c>
      <c r="J232">
        <f t="shared" si="34"/>
        <v>0.05</v>
      </c>
      <c r="K232" s="1">
        <f t="shared" si="35"/>
        <v>-0.12925654188751423</v>
      </c>
      <c r="L232">
        <v>5</v>
      </c>
      <c r="M232">
        <v>63</v>
      </c>
    </row>
    <row r="233" spans="1:13" ht="12.75">
      <c r="A233" s="1" t="str">
        <f>INDEX(Data!B$21:B$220,Graph!M233)</f>
        <v>Kiribati</v>
      </c>
      <c r="B233" s="1">
        <f t="shared" si="30"/>
        <v>73.61631294215564</v>
      </c>
      <c r="C233" s="1">
        <f t="shared" si="31"/>
        <v>4309.834499999998</v>
      </c>
      <c r="D233" s="1">
        <f t="shared" si="32"/>
        <v>4309.877999999998</v>
      </c>
      <c r="E233" s="1">
        <f t="shared" si="33"/>
        <v>73616185.01393768</v>
      </c>
      <c r="F233" s="1">
        <f t="shared" si="36"/>
        <v>113</v>
      </c>
      <c r="G233" s="3">
        <f t="shared" si="37"/>
        <v>4309.834499999998</v>
      </c>
      <c r="H233" s="1">
        <f>INDEX(Data!F$21:F$220,Graph!M233)</f>
        <v>73.61631294215564</v>
      </c>
      <c r="I233" s="1">
        <f>INDEX(Data!G$21:G$220,Graph!M233)</f>
        <v>0.087</v>
      </c>
      <c r="J233">
        <f t="shared" si="34"/>
        <v>0.0435</v>
      </c>
      <c r="K233" s="1">
        <f t="shared" si="35"/>
        <v>-0.5816289786837388</v>
      </c>
      <c r="L233">
        <v>5</v>
      </c>
      <c r="M233">
        <v>185</v>
      </c>
    </row>
    <row r="234" spans="1:13" ht="12.75">
      <c r="A234" s="1" t="str">
        <f>INDEX(Data!B$21:B$220,Graph!M234)</f>
        <v>Andorra</v>
      </c>
      <c r="B234" s="1">
        <f t="shared" si="30"/>
        <v>163.51241939681347</v>
      </c>
      <c r="C234" s="1">
        <f t="shared" si="31"/>
        <v>5608.236499999996</v>
      </c>
      <c r="D234" s="1">
        <f t="shared" si="32"/>
        <v>5608.270999999996</v>
      </c>
      <c r="E234" s="1">
        <f t="shared" si="33"/>
        <v>163512179.011054</v>
      </c>
      <c r="F234" s="1">
        <f t="shared" si="36"/>
        <v>164</v>
      </c>
      <c r="G234" s="3">
        <f t="shared" si="37"/>
        <v>5608.236499999996</v>
      </c>
      <c r="H234" s="1">
        <f>INDEX(Data!F$21:F$220,Graph!M234)</f>
        <v>163.51241939681347</v>
      </c>
      <c r="I234" s="1">
        <f>INDEX(Data!G$21:G$220,Graph!M234)</f>
        <v>0.069</v>
      </c>
      <c r="J234">
        <f t="shared" si="34"/>
        <v>0.0345</v>
      </c>
      <c r="K234" s="1">
        <f t="shared" si="35"/>
        <v>-0.49183199522445875</v>
      </c>
      <c r="L234">
        <v>11</v>
      </c>
      <c r="M234">
        <v>179</v>
      </c>
    </row>
    <row r="235" spans="1:13" ht="12.75">
      <c r="A235" s="1" t="str">
        <f>INDEX(Data!B$21:B$220,Graph!M235)</f>
        <v>Marshall Islands</v>
      </c>
      <c r="B235" s="1">
        <f t="shared" si="30"/>
        <v>83.21806579802073</v>
      </c>
      <c r="C235" s="1">
        <f t="shared" si="31"/>
        <v>4654.726999999997</v>
      </c>
      <c r="D235" s="1">
        <f t="shared" si="32"/>
        <v>4654.752999999997</v>
      </c>
      <c r="E235" s="1">
        <f t="shared" si="33"/>
        <v>83218188.00833057</v>
      </c>
      <c r="F235" s="1">
        <f t="shared" si="36"/>
        <v>122</v>
      </c>
      <c r="G235" s="3">
        <f t="shared" si="37"/>
        <v>4654.726999999997</v>
      </c>
      <c r="H235" s="1">
        <f>INDEX(Data!F$21:F$220,Graph!M235)</f>
        <v>83.21806579802073</v>
      </c>
      <c r="I235" s="1">
        <f>INDEX(Data!G$21:G$220,Graph!M235)</f>
        <v>0.052</v>
      </c>
      <c r="J235">
        <f t="shared" si="34"/>
        <v>0.026</v>
      </c>
      <c r="K235" s="1">
        <f t="shared" si="35"/>
        <v>-0.17952012930503258</v>
      </c>
      <c r="L235">
        <v>5</v>
      </c>
      <c r="M235">
        <v>188</v>
      </c>
    </row>
    <row r="236" spans="1:13" ht="12.75">
      <c r="A236" s="1" t="str">
        <f>INDEX(Data!B$21:B$220,Graph!M236)</f>
        <v>Greenland</v>
      </c>
      <c r="B236" s="1">
        <f t="shared" si="30"/>
        <v>129.6180352995719</v>
      </c>
      <c r="C236" s="1">
        <f t="shared" si="31"/>
        <v>5121.449999999997</v>
      </c>
      <c r="D236" s="1">
        <f t="shared" si="32"/>
        <v>5121.474999999997</v>
      </c>
      <c r="E236" s="1">
        <f t="shared" si="33"/>
        <v>129618182.00801016</v>
      </c>
      <c r="F236" s="1">
        <f t="shared" si="36"/>
        <v>146</v>
      </c>
      <c r="G236" s="3">
        <f t="shared" si="37"/>
        <v>5121.449999999997</v>
      </c>
      <c r="H236" s="1">
        <f>INDEX(Data!F$21:F$220,Graph!M236)</f>
        <v>129.6180352995719</v>
      </c>
      <c r="I236" s="1">
        <f>INDEX(Data!G$21:G$220,Graph!M236)</f>
        <v>0.05</v>
      </c>
      <c r="J236">
        <f t="shared" si="34"/>
        <v>0.025</v>
      </c>
      <c r="K236" s="1">
        <f t="shared" si="35"/>
        <v>-4.307327182218501</v>
      </c>
      <c r="L236">
        <v>10</v>
      </c>
      <c r="M236">
        <v>182</v>
      </c>
    </row>
    <row r="237" spans="1:13" ht="12.75">
      <c r="A237" s="1" t="str">
        <f>INDEX(Data!B$21:B$220,Graph!M237)</f>
        <v>Saint Kitts &amp; Nevis</v>
      </c>
      <c r="B237" s="1">
        <f t="shared" si="30"/>
        <v>126.32585263258525</v>
      </c>
      <c r="C237" s="1">
        <f t="shared" si="31"/>
        <v>5117.103999999997</v>
      </c>
      <c r="D237" s="1">
        <f t="shared" si="32"/>
        <v>5117.124999999996</v>
      </c>
      <c r="E237" s="1">
        <f t="shared" si="33"/>
        <v>126325039.00672853</v>
      </c>
      <c r="F237" s="1">
        <f t="shared" si="36"/>
        <v>144</v>
      </c>
      <c r="G237" s="3">
        <f t="shared" si="37"/>
        <v>5117.103999999997</v>
      </c>
      <c r="H237" s="1">
        <f>INDEX(Data!F$21:F$220,Graph!M237)</f>
        <v>126.32585263258525</v>
      </c>
      <c r="I237" s="1">
        <f>INDEX(Data!G$21:G$220,Graph!M237)</f>
        <v>0.042</v>
      </c>
      <c r="J237">
        <f t="shared" si="34"/>
        <v>0.021</v>
      </c>
      <c r="K237" s="1">
        <f t="shared" si="35"/>
        <v>-1.216833204245404</v>
      </c>
      <c r="L237">
        <v>8</v>
      </c>
      <c r="M237">
        <v>39</v>
      </c>
    </row>
    <row r="238" spans="1:13" ht="12.75">
      <c r="A238" s="1" t="str">
        <f>INDEX(Data!B$21:B$220,Graph!M238)</f>
        <v>Monaco</v>
      </c>
      <c r="B238" s="1">
        <f t="shared" si="30"/>
        <v>172.6312701672044</v>
      </c>
      <c r="C238" s="1">
        <f t="shared" si="31"/>
        <v>5768.1879999999965</v>
      </c>
      <c r="D238" s="1">
        <f t="shared" si="32"/>
        <v>5768.204999999996</v>
      </c>
      <c r="E238" s="1">
        <f t="shared" si="33"/>
        <v>172631190.0054469</v>
      </c>
      <c r="F238" s="1">
        <f t="shared" si="36"/>
        <v>170</v>
      </c>
      <c r="G238" s="3">
        <f t="shared" si="37"/>
        <v>5768.1879999999965</v>
      </c>
      <c r="H238" s="1">
        <f>INDEX(Data!F$21:F$220,Graph!M238)</f>
        <v>172.6312701672044</v>
      </c>
      <c r="I238" s="1">
        <f>INDEX(Data!G$21:G$220,Graph!M238)</f>
        <v>0.034</v>
      </c>
      <c r="J238">
        <f t="shared" si="34"/>
        <v>0.017</v>
      </c>
      <c r="K238" s="1">
        <f t="shared" si="35"/>
        <v>-3.007998625730721</v>
      </c>
      <c r="L238">
        <v>11</v>
      </c>
      <c r="M238">
        <v>190</v>
      </c>
    </row>
    <row r="239" spans="1:13" ht="12.75">
      <c r="A239" s="1" t="str">
        <f>INDEX(Data!B$21:B$220,Graph!M239)</f>
        <v>Liechtenstein</v>
      </c>
      <c r="B239" s="1">
        <f t="shared" si="30"/>
        <v>214.83312042670553</v>
      </c>
      <c r="C239" s="1">
        <f t="shared" si="31"/>
        <v>6048.657499999997</v>
      </c>
      <c r="D239" s="1">
        <f t="shared" si="32"/>
        <v>6048.673999999996</v>
      </c>
      <c r="E239" s="1">
        <f t="shared" si="33"/>
        <v>214833187.00528672</v>
      </c>
      <c r="F239" s="1">
        <f aca="true" t="shared" si="38" ref="F239:F246">RANK(E239,E$47:E$246,1)</f>
        <v>190</v>
      </c>
      <c r="G239" s="3">
        <f aca="true" t="shared" si="39" ref="G239:G246">C239</f>
        <v>6048.657499999997</v>
      </c>
      <c r="H239" s="1">
        <f>INDEX(Data!F$21:F$220,Graph!M239)</f>
        <v>214.83312042670553</v>
      </c>
      <c r="I239" s="1">
        <f>INDEX(Data!G$21:G$220,Graph!M239)</f>
        <v>0.033</v>
      </c>
      <c r="J239">
        <f t="shared" si="34"/>
        <v>0.0165</v>
      </c>
      <c r="K239" s="1">
        <f t="shared" si="35"/>
        <v>-0.7814545494296397</v>
      </c>
      <c r="L239">
        <v>11</v>
      </c>
      <c r="M239">
        <v>187</v>
      </c>
    </row>
    <row r="240" spans="1:13" ht="12.75">
      <c r="A240" s="1" t="str">
        <f>INDEX(Data!B$21:B$220,Graph!M240)</f>
        <v>San Marino</v>
      </c>
      <c r="B240" s="1">
        <f aca="true" t="shared" si="40" ref="B240:B246">H240</f>
        <v>154.63125548726956</v>
      </c>
      <c r="C240" s="1">
        <f aca="true" t="shared" si="41" ref="C240:C246">IF(F240=1,I240/2,I240/2+VLOOKUP(F240-1,F$47:I$246,4,FALSE)/2+VLOOKUP(F240-1,F$47:G$246,2,FALSE))</f>
        <v>5265.6884999999975</v>
      </c>
      <c r="D240" s="1">
        <f aca="true" t="shared" si="42" ref="D240:D246">C240+J240</f>
        <v>5265.7019999999975</v>
      </c>
      <c r="E240" s="1">
        <f aca="true" t="shared" si="43" ref="E240:E247">1000*(INT(1000*H240)+I240/I$248)+M240</f>
        <v>154631195.0043255</v>
      </c>
      <c r="F240" s="1">
        <f t="shared" si="38"/>
        <v>157</v>
      </c>
      <c r="G240" s="3">
        <f t="shared" si="39"/>
        <v>5265.6884999999975</v>
      </c>
      <c r="H240" s="1">
        <f>INDEX(Data!F$21:F$220,Graph!M240)</f>
        <v>154.63125548726956</v>
      </c>
      <c r="I240" s="1">
        <f>INDEX(Data!G$21:G$220,Graph!M240)</f>
        <v>0.027</v>
      </c>
      <c r="J240">
        <f aca="true" t="shared" si="44" ref="J240:J246">I240/2</f>
        <v>0.0135</v>
      </c>
      <c r="K240" s="1">
        <f aca="true" t="shared" si="45" ref="K240:K246">IF(F240=200,0,B240-VLOOKUP(F240+1,F$47:H$246,3,FALSE))</f>
        <v>-1.1693120676777369</v>
      </c>
      <c r="L240">
        <v>11</v>
      </c>
      <c r="M240">
        <v>195</v>
      </c>
    </row>
    <row r="241" spans="1:13" ht="12.75">
      <c r="A241" s="1" t="str">
        <f>INDEX(Data!B$21:B$220,Graph!M241)</f>
        <v>Palau</v>
      </c>
      <c r="B241" s="1">
        <f t="shared" si="40"/>
        <v>61.74506677297189</v>
      </c>
      <c r="C241" s="1">
        <f t="shared" si="41"/>
        <v>4010.907999999999</v>
      </c>
      <c r="D241" s="1">
        <f t="shared" si="42"/>
        <v>4010.917999999999</v>
      </c>
      <c r="E241" s="1">
        <f t="shared" si="43"/>
        <v>61745193.00320406</v>
      </c>
      <c r="F241" s="1">
        <f t="shared" si="38"/>
        <v>98</v>
      </c>
      <c r="G241" s="3">
        <f t="shared" si="39"/>
        <v>4010.907999999999</v>
      </c>
      <c r="H241" s="1">
        <f>INDEX(Data!F$21:F$220,Graph!M241)</f>
        <v>61.74506677297189</v>
      </c>
      <c r="I241" s="1">
        <f>INDEX(Data!G$21:G$220,Graph!M241)</f>
        <v>0.02</v>
      </c>
      <c r="J241">
        <f t="shared" si="44"/>
        <v>0.01</v>
      </c>
      <c r="K241" s="1">
        <f t="shared" si="45"/>
        <v>-1.8879331090635816</v>
      </c>
      <c r="L241">
        <v>5</v>
      </c>
      <c r="M241">
        <v>193</v>
      </c>
    </row>
    <row r="242" spans="1:13" ht="12.75">
      <c r="A242" s="1" t="str">
        <f>INDEX(Data!B$21:B$220,Graph!M242)</f>
        <v>Cook Islands</v>
      </c>
      <c r="B242" s="1">
        <f t="shared" si="40"/>
        <v>29.771659565169887</v>
      </c>
      <c r="C242" s="1">
        <f t="shared" si="41"/>
        <v>265.90900000000005</v>
      </c>
      <c r="D242" s="1">
        <f t="shared" si="42"/>
        <v>265.91800000000006</v>
      </c>
      <c r="E242" s="1">
        <f t="shared" si="43"/>
        <v>29771180.002883658</v>
      </c>
      <c r="F242" s="1">
        <f t="shared" si="38"/>
        <v>20</v>
      </c>
      <c r="G242" s="3">
        <f t="shared" si="39"/>
        <v>265.90900000000005</v>
      </c>
      <c r="H242" s="1">
        <f>INDEX(Data!F$21:F$220,Graph!M242)</f>
        <v>29.771659565169887</v>
      </c>
      <c r="I242" s="1">
        <f>INDEX(Data!G$21:G$220,Graph!M242)</f>
        <v>0.018</v>
      </c>
      <c r="J242">
        <f t="shared" si="44"/>
        <v>0.009</v>
      </c>
      <c r="K242" s="1">
        <f t="shared" si="45"/>
        <v>-0.17850452866748157</v>
      </c>
      <c r="L242">
        <v>5</v>
      </c>
      <c r="M242">
        <v>180</v>
      </c>
    </row>
    <row r="243" spans="1:13" ht="12.75">
      <c r="A243" s="1" t="str">
        <f>INDEX(Data!B$21:B$220,Graph!M243)</f>
        <v>Nauru</v>
      </c>
      <c r="B243" s="1">
        <f t="shared" si="40"/>
        <v>78.55576441102755</v>
      </c>
      <c r="C243" s="1">
        <f t="shared" si="41"/>
        <v>4348.084499999997</v>
      </c>
      <c r="D243" s="1">
        <f t="shared" si="42"/>
        <v>4348.090999999998</v>
      </c>
      <c r="E243" s="1">
        <f t="shared" si="43"/>
        <v>78555191.00208265</v>
      </c>
      <c r="F243" s="1">
        <f t="shared" si="38"/>
        <v>117</v>
      </c>
      <c r="G243" s="3">
        <f t="shared" si="39"/>
        <v>4348.084499999997</v>
      </c>
      <c r="H243" s="1">
        <f>INDEX(Data!F$21:F$220,Graph!M243)</f>
        <v>78.55576441102755</v>
      </c>
      <c r="I243" s="1">
        <f>INDEX(Data!G$21:G$220,Graph!M243)</f>
        <v>0.013</v>
      </c>
      <c r="J243">
        <f t="shared" si="44"/>
        <v>0.0065</v>
      </c>
      <c r="K243" s="1">
        <f t="shared" si="45"/>
        <v>-0.23666657292568516</v>
      </c>
      <c r="L243">
        <v>5</v>
      </c>
      <c r="M243">
        <v>191</v>
      </c>
    </row>
    <row r="244" spans="1:13" ht="12.75">
      <c r="A244" s="1" t="str">
        <f>INDEX(Data!B$21:B$220,Graph!M244)</f>
        <v>Tuvalu</v>
      </c>
      <c r="B244" s="1">
        <f t="shared" si="40"/>
        <v>80.7280718517103</v>
      </c>
      <c r="C244" s="1">
        <f t="shared" si="41"/>
        <v>4651.895999999997</v>
      </c>
      <c r="D244" s="1">
        <f t="shared" si="42"/>
        <v>4651.900999999997</v>
      </c>
      <c r="E244" s="1">
        <f t="shared" si="43"/>
        <v>80728199.00160204</v>
      </c>
      <c r="F244" s="1">
        <f t="shared" si="38"/>
        <v>120</v>
      </c>
      <c r="G244" s="3">
        <f t="shared" si="39"/>
        <v>4651.895999999997</v>
      </c>
      <c r="H244" s="1">
        <f>INDEX(Data!F$21:F$220,Graph!M244)</f>
        <v>80.7280718517103</v>
      </c>
      <c r="I244" s="1">
        <f>INDEX(Data!G$21:G$220,Graph!M244)</f>
        <v>0.01</v>
      </c>
      <c r="J244">
        <f t="shared" si="44"/>
        <v>0.005</v>
      </c>
      <c r="K244" s="1">
        <f t="shared" si="45"/>
        <v>-0.6999163697451536</v>
      </c>
      <c r="L244">
        <v>5</v>
      </c>
      <c r="M244">
        <v>199</v>
      </c>
    </row>
    <row r="245" spans="1:13" ht="12.75">
      <c r="A245" s="1" t="str">
        <f>INDEX(Data!B$21:B$220,Graph!M245)</f>
        <v>Niue</v>
      </c>
      <c r="B245" s="1">
        <f t="shared" si="40"/>
        <v>36.41442356526155</v>
      </c>
      <c r="C245" s="1">
        <f t="shared" si="41"/>
        <v>515.899</v>
      </c>
      <c r="D245" s="1">
        <f t="shared" si="42"/>
        <v>515.9</v>
      </c>
      <c r="E245" s="1">
        <f t="shared" si="43"/>
        <v>36414192.000320405</v>
      </c>
      <c r="F245" s="1">
        <f t="shared" si="38"/>
        <v>40</v>
      </c>
      <c r="G245" s="3">
        <f t="shared" si="39"/>
        <v>515.899</v>
      </c>
      <c r="H245" s="1">
        <f>INDEX(Data!F$21:F$220,Graph!M245)</f>
        <v>36.41442356526155</v>
      </c>
      <c r="I245" s="1">
        <f>INDEX(Data!G$21:G$220,Graph!M245)</f>
        <v>0.002</v>
      </c>
      <c r="J245">
        <f t="shared" si="44"/>
        <v>0.001</v>
      </c>
      <c r="K245" s="1">
        <f t="shared" si="45"/>
        <v>-0.19257787521364378</v>
      </c>
      <c r="L245">
        <v>5</v>
      </c>
      <c r="M245">
        <v>192</v>
      </c>
    </row>
    <row r="246" spans="1:13" ht="12.75">
      <c r="A246" s="1" t="str">
        <f>INDEX(Data!B$21:B$220,Graph!M246)</f>
        <v>Holy See</v>
      </c>
      <c r="B246" s="1">
        <f t="shared" si="40"/>
        <v>214.83312042670553</v>
      </c>
      <c r="C246" s="1">
        <f t="shared" si="41"/>
        <v>6048.640499999997</v>
      </c>
      <c r="D246" s="1">
        <f t="shared" si="42"/>
        <v>6048.640999999997</v>
      </c>
      <c r="E246" s="1">
        <f t="shared" si="43"/>
        <v>214833183.00016022</v>
      </c>
      <c r="F246" s="1">
        <f t="shared" si="38"/>
        <v>189</v>
      </c>
      <c r="G246" s="3">
        <f t="shared" si="39"/>
        <v>6048.640499999997</v>
      </c>
      <c r="H246" s="1">
        <f>INDEX(Data!F$21:F$220,Graph!M246)</f>
        <v>214.83312042670553</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2009-09-08T13:53:04Z</dcterms:modified>
  <cp:category/>
  <cp:version/>
  <cp:contentType/>
  <cp:contentStatus/>
</cp:coreProperties>
</file>