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Missing data estimated from regional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<sst xmlns="http://schemas.openxmlformats.org/spreadsheetml/2006/main" count="2593" uniqueCount="793">
  <si>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</si>
  <si>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</si>
  <si>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</si>
  <si>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</si>
  <si>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</si>
  <si>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</si>
  <si>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</si>
  <si>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</si>
  <si>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</si>
  <si>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</si>
  <si>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</si>
  <si>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</si>
  <si>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</si>
  <si>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</si>
  <si>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</si>
  <si>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</si>
  <si>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</si>
  <si>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</si>
  <si>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</si>
  <si>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</si>
  <si>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</si>
  <si>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</si>
  <si>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</si>
  <si>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</si>
  <si>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</si>
  <si>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</si>
  <si>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</si>
  <si>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</si>
  <si>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</si>
  <si>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</si>
  <si>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</si>
  <si>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</si>
  <si>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</si>
  <si>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</si>
  <si>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</si>
  <si>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</si>
  <si>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</si>
  <si>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</si>
  <si>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</si>
  <si>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</si>
  <si>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</si>
  <si>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</si>
  <si>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</si>
  <si>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</si>
  <si>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</si>
  <si>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</si>
  <si>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</si>
  <si>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</si>
  <si>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</si>
  <si>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</si>
  <si>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</si>
  <si>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</si>
  <si>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</si>
  <si>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</si>
  <si>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</si>
  <si>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</si>
  <si>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</si>
  <si>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</si>
  <si>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</si>
  <si>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</si>
  <si>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</si>
  <si>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</si>
  <si>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</si>
  <si>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</si>
  <si>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</si>
  <si>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</si>
  <si>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</si>
  <si>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</si>
  <si>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</si>
  <si>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</si>
  <si>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</si>
  <si>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</si>
  <si>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</si>
  <si>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</si>
  <si>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</si>
  <si>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</si>
  <si>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</si>
  <si>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</si>
  <si>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</si>
  <si>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</si>
  <si>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</si>
  <si>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</si>
  <si>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</si>
  <si>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</si>
  <si>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</si>
  <si>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</si>
  <si>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</si>
  <si>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</si>
  <si>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</si>
  <si>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</si>
  <si>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</si>
  <si>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</si>
  <si>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</si>
  <si>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</si>
  <si>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</si>
  <si>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</si>
  <si>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</si>
  <si>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</si>
  <si>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</si>
  <si>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</si>
  <si>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</si>
  <si>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</si>
  <si>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</si>
  <si>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</si>
  <si>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</si>
  <si>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</si>
  <si>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</si>
  <si>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</si>
  <si>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</si>
  <si>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</si>
  <si>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</si>
  <si>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</si>
  <si>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</si>
  <si>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</si>
  <si>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</si>
  <si>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</si>
  <si>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</si>
  <si>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</si>
  <si>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</si>
  <si>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</si>
  <si>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</si>
  <si>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</si>
  <si>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</si>
  <si>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</si>
  <si>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</si>
  <si>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</si>
  <si>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</si>
  <si>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</si>
  <si>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</si>
  <si>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</si>
  <si>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</si>
  <si>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</si>
  <si>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</si>
  <si>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</si>
  <si>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</si>
  <si>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</si>
  <si>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</si>
  <si>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</si>
  <si>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</si>
  <si>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</si>
  <si>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</si>
  <si>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</si>
  <si>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</si>
  <si>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</si>
  <si>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</si>
  <si>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</si>
  <si>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</si>
  <si>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</si>
  <si>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</si>
  <si>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</si>
  <si>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</si>
  <si>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</si>
  <si>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</si>
  <si>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</si>
  <si>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</si>
  <si>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</si>
  <si>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</si>
  <si>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</si>
  <si>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</si>
  <si>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</si>
  <si>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</si>
  <si>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</si>
  <si>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</si>
  <si>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</si>
  <si>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</si>
  <si>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</si>
  <si>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</si>
  <si>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</si>
  <si>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</si>
  <si>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</si>
  <si>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</si>
  <si>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</si>
  <si>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</si>
  <si>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</si>
  <si>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</si>
  <si>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</si>
  <si>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</si>
  <si>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</si>
  <si>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</si>
  <si>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</si>
  <si>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</si>
  <si>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</si>
  <si>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</si>
  <si>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</si>
  <si>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</si>
  <si>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</si>
  <si>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</si>
  <si>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</si>
  <si>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</si>
  <si>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</si>
  <si>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</si>
  <si>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</si>
  <si>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</si>
  <si>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</si>
  <si>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</si>
  <si>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</si>
  <si>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</si>
  <si>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</si>
  <si>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</si>
  <si>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</si>
  <si>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</si>
  <si>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</si>
  <si>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</si>
  <si>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</si>
  <si>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</si>
  <si>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</si>
  <si>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</si>
  <si>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</si>
  <si>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</si>
  <si>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</si>
  <si>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</si>
  <si>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</si>
  <si>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</si>
  <si>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</si>
  <si>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</si>
  <si>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</si>
  <si>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</si>
  <si>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</si>
  <si>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</si>
  <si>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</si>
  <si>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</si>
  <si>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</si>
  <si>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</si>
  <si>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</si>
  <si>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</si>
  <si>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</si>
  <si>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</si>
  <si>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</si>
  <si>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</si>
  <si>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</si>
  <si>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</si>
  <si>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</si>
  <si>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</si>
  <si>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</si>
  <si>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</si>
  <si>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</si>
  <si>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</si>
  <si>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</si>
  <si>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</si>
  <si>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</si>
  <si>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</si>
  <si>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</si>
  <si>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</si>
  <si>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</si>
  <si>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</si>
  <si>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</si>
  <si>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</si>
  <si>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</si>
  <si>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</si>
  <si>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</si>
  <si>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</si>
  <si>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</si>
  <si>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</si>
  <si>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</si>
  <si>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</si>
  <si>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</si>
  <si>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</si>
  <si>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</si>
  <si>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</si>
  <si>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</si>
  <si>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</si>
  <si>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</si>
  <si>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</si>
  <si>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</si>
  <si>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</si>
  <si>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</si>
  <si>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</si>
  <si>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</si>
  <si>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</si>
  <si>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</si>
  <si>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</si>
  <si>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</si>
  <si>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</si>
  <si>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</si>
  <si>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</si>
  <si>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</si>
  <si>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</si>
  <si>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</si>
  <si>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</si>
  <si>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</si>
  <si>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</si>
  <si>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</si>
  <si>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</si>
  <si>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</si>
  <si>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</si>
  <si>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</si>
  <si>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</si>
  <si>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</si>
  <si>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</si>
  <si>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</si>
  <si>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</si>
  <si>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</si>
  <si>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</si>
  <si>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</si>
  <si>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</si>
  <si>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</si>
  <si>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</si>
  <si>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</si>
  <si>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</si>
  <si>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</si>
  <si>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</si>
  <si>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</si>
  <si>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</si>
  <si>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</si>
  <si>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</si>
  <si>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</si>
  <si>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</si>
  <si>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</si>
  <si>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</si>
  <si>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</si>
  <si>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</si>
  <si>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</si>
  <si>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</si>
  <si>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</si>
  <si>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</si>
  <si>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</si>
  <si>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</si>
  <si>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</si>
  <si>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</si>
  <si>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</si>
  <si>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</si>
  <si>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</si>
  <si>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</si>
  <si>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</si>
  <si>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</si>
  <si>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</si>
  <si>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</si>
  <si>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</si>
  <si>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</si>
  <si>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</si>
  <si>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</si>
  <si>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</si>
  <si>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</si>
  <si>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</si>
  <si>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</si>
  <si>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</si>
  <si>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</si>
  <si>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</si>
  <si>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</si>
  <si>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</si>
  <si>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</si>
  <si>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</si>
  <si>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</si>
  <si>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</si>
  <si>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</si>
  <si>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</si>
  <si>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</si>
  <si>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</si>
  <si>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</si>
  <si>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</si>
  <si>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</si>
  <si>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</si>
  <si>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</si>
  <si>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</si>
  <si>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</si>
  <si>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</si>
  <si>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</si>
  <si>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</si>
  <si>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</si>
  <si>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</si>
  <si>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</si>
  <si>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</si>
  <si>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</si>
  <si>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</si>
  <si>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</si>
  <si>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</si>
  <si>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</si>
  <si>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</si>
  <si>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</si>
  <si>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</si>
  <si>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</si>
  <si>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</si>
  <si>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</si>
  <si>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</si>
  <si>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</si>
  <si>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</si>
  <si>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</si>
  <si>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</si>
  <si>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</si>
  <si>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</si>
  <si>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</si>
  <si>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</si>
  <si>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</si>
  <si>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</si>
  <si>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</si>
  <si>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</si>
  <si>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</si>
  <si>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</si>
  <si>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</si>
  <si>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</si>
  <si>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</si>
  <si>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</si>
  <si>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</si>
  <si>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</si>
  <si>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</si>
  <si>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</si>
  <si>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</si>
  <si>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</si>
  <si>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</si>
  <si>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</si>
  <si>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</si>
  <si>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</si>
  <si>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</si>
  <si>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</si>
  <si>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</si>
  <si>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</si>
  <si>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</si>
  <si>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</si>
  <si>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</si>
  <si>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</si>
  <si>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</si>
  <si>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</si>
  <si>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</si>
  <si>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</si>
  <si>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</si>
  <si>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</si>
  <si>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</si>
  <si>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</si>
  <si>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</si>
  <si>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</si>
  <si>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</si>
  <si>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</si>
  <si>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</si>
  <si>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</si>
  <si>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</si>
  <si>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</si>
  <si>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</si>
  <si>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</si>
  <si>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</si>
  <si>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</si>
  <si>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</si>
  <si>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</si>
  <si>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</si>
  <si>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</si>
  <si>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</si>
  <si>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</si>
  <si>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</si>
  <si>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</si>
  <si>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</si>
  <si>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</si>
  <si>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</si>
  <si>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</si>
  <si>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</si>
  <si>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</si>
  <si>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</si>
  <si>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</si>
  <si>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</si>
  <si>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</si>
  <si>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</si>
  <si>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</si>
  <si>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</si>
  <si>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</si>
  <si>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</si>
  <si>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</si>
  <si>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</si>
  <si>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</si>
  <si>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</si>
  <si>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</si>
  <si>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</si>
  <si>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</si>
  <si>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</si>
  <si>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</si>
  <si>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</si>
  <si>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</si>
  <si>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</si>
  <si>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</si>
  <si>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</si>
  <si>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</si>
  <si>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</si>
  <si>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</si>
  <si>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</si>
  <si>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</si>
  <si>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</si>
  <si>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</si>
  <si>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</si>
  <si>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</si>
  <si>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</si>
  <si>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</si>
  <si>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</si>
  <si>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</si>
  <si>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</si>
  <si>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</si>
  <si>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</si>
  <si>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</si>
  <si>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</si>
  <si>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</si>
  <si>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</si>
  <si>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</si>
  <si>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</si>
  <si>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</si>
  <si>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</si>
  <si>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</si>
  <si>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</si>
  <si>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</si>
  <si>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</si>
  <si>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</si>
  <si>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</si>
  <si>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</si>
  <si>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</si>
  <si>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</si>
  <si>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</si>
  <si>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</si>
  <si>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</si>
  <si>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</si>
  <si>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</si>
  <si>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</si>
  <si>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</si>
  <si>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</si>
  <si>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</si>
  <si>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</si>
  <si>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</si>
  <si>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</si>
  <si>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</si>
  <si>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</si>
  <si>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</si>
  <si>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</si>
  <si>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</si>
  <si>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</si>
  <si>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</si>
  <si>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</si>
  <si>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</si>
  <si>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</si>
  <si>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</si>
  <si>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</si>
  <si>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</si>
  <si>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</si>
  <si>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</si>
  <si>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</si>
  <si>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</si>
  <si>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</si>
  <si>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</si>
  <si>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</si>
  <si>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</si>
  <si>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</si>
  <si>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</si>
  <si>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</si>
  <si>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</si>
  <si>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</si>
  <si>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</si>
  <si>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</si>
  <si>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</si>
  <si>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</si>
  <si>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</si>
  <si>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</si>
  <si>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</si>
  <si>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</si>
  <si>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</si>
  <si>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</si>
  <si>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</si>
  <si>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</si>
  <si>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</si>
  <si>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</si>
  <si>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</si>
  <si>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</si>
  <si>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</si>
  <si>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</si>
  <si>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</si>
  <si>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</si>
  <si>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</si>
  <si>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</si>
  <si>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</si>
  <si>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</si>
  <si>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</si>
  <si>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</si>
  <si>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</si>
  <si>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</si>
  <si>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</si>
  <si>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</si>
  <si>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</si>
  <si>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</si>
  <si>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</si>
  <si>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</si>
  <si>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</si>
  <si>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</si>
  <si>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</si>
  <si>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</si>
  <si>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</si>
  <si>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</si>
  <si>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</si>
  <si>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</si>
  <si>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</si>
  <si>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</si>
  <si>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</si>
  <si>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</si>
  <si>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</si>
  <si>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</si>
  <si>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</si>
  <si>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</si>
  <si>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</si>
  <si>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</si>
  <si>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</si>
  <si>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</si>
  <si>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</si>
  <si>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</si>
  <si>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</si>
  <si>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</si>
  <si>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</si>
  <si>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</si>
  <si>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</si>
  <si>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</si>
  <si>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</si>
  <si>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</si>
  <si>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</si>
  <si>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</si>
  <si>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</si>
  <si>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</si>
  <si>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</si>
  <si>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</si>
  <si>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</si>
  <si>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</si>
  <si>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</si>
  <si>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</si>
  <si>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</si>
  <si>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</si>
  <si>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</si>
  <si>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</si>
  <si>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</si>
  <si>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</si>
  <si>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</si>
  <si>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</si>
  <si>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</si>
  <si>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</si>
  <si>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</si>
  <si>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</si>
  <si>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</si>
  <si>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</si>
  <si>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</si>
  <si>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</si>
  <si>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</si>
  <si>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</si>
  <si>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</si>
  <si>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</si>
  <si>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</si>
  <si>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</si>
  <si>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</si>
  <si>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</si>
  <si>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</si>
  <si>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</si>
  <si>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</si>
  <si>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</si>
  <si>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</si>
  <si>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</si>
  <si>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</si>
  <si>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</si>
  <si>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</si>
  <si>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</si>
  <si>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</si>
  <si>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</si>
  <si>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</si>
  <si>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</si>
  <si>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</si>
  <si>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</si>
  <si>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</si>
  <si>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</si>
  <si>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</si>
  <si>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</si>
  <si>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</si>
  <si>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</si>
  <si>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</si>
  <si>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</si>
  <si>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</si>
  <si>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</si>
  <si>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</si>
  <si>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</si>
  <si>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</si>
  <si>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</si>
  <si>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</si>
  <si>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</si>
  <si>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</si>
  <si>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</si>
  <si>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</si>
  <si>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</si>
  <si>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</si>
  <si>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</si>
  <si>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</si>
  <si>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</si>
  <si>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</si>
  <si>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</si>
  <si>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</si>
  <si>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</si>
  <si>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</si>
  <si>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</si>
  <si>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</si>
  <si>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</si>
  <si>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</si>
  <si>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</si>
  <si>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</si>
  <si>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</si>
  <si>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</si>
  <si>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</si>
  <si>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</si>
  <si>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</si>
  <si>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</si>
  <si>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</si>
  <si>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</si>
  <si>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</si>
  <si>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</si>
  <si>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</si>
  <si>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</si>
  <si>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</si>
  <si>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</si>
  <si>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</si>
  <si>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</si>
  <si>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</si>
  <si>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</si>
  <si>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</si>
  <si>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</si>
  <si>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</si>
  <si>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</si>
  <si>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</si>
  <si>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</si>
  <si>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</si>
  <si>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</si>
  <si>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</si>
  <si>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</si>
  <si>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</si>
  <si>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</si>
  <si>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</si>
  <si>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</si>
  <si>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</si>
  <si>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</si>
  <si>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</si>
  <si>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</si>
  <si>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</si>
  <si>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</si>
  <si>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</si>
  <si>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</si>
  <si>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</si>
  <si>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</si>
  <si>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</si>
  <si>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</si>
  <si>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</si>
  <si>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</si>
  <si>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</si>
  <si>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</si>
  <si>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</si>
  <si>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</si>
  <si>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</si>
  <si>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</si>
  <si>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</si>
  <si>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</si>
  <si>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</si>
  <si>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</si>
  <si>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</si>
  <si>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</si>
  <si>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</si>
  <si>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</si>
  <si>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</si>
  <si>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</si>
  <si>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</si>
  <si>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</si>
  <si>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</si>
  <si>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</si>
  <si>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</si>
  <si>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</si>
  <si>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</si>
  <si>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</si>
  <si>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</si>
  <si>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</si>
  <si>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</si>
  <si>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</si>
  <si>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</si>
  <si>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</si>
  <si>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</si>
  <si>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</si>
  <si>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</si>
  <si>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</si>
  <si>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</si>
  <si>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</si>
  <si>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</si>
  <si>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</si>
  <si>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</si>
  <si>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</si>
  <si>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</si>
  <si>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</si>
  <si>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</si>
  <si>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</si>
  <si>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</si>
  <si>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</si>
  <si>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</si>
  <si>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</si>
  <si>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</si>
  <si>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</si>
  <si>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</si>
  <si>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</si>
  <si>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</si>
  <si>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</si>
  <si>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</si>
  <si>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</si>
  <si>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</si>
  <si>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Bladder cancer</t>
  </si>
  <si>
    <t>per million estimated killed in 2002 deaths associated with Bladder cancer</t>
  </si>
  <si>
    <t>Bladder cancer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</si>
</sst>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3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s>
  <fills count="20">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5">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15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25" applyNumberForma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15" borderId="0" xfId="17" applyNumberFormat="1" applyFont="1" applyFill="1" applyAlignment="1">
      <alignment horizontal="right"/>
    </xf>
    <xf numFmtId="193" fontId="12" fillId="15" borderId="0" xfId="17" applyNumberFormat="1" applyFont="1" applyFill="1" applyAlignment="1">
      <alignment horizontal="right"/>
    </xf>
    <xf numFmtId="193" fontId="11" fillId="16" borderId="0" xfId="17" applyNumberFormat="1" applyFont="1" applyFill="1" applyAlignment="1">
      <alignment horizontal="right"/>
    </xf>
    <xf numFmtId="193" fontId="12" fillId="16" borderId="0" xfId="17" applyNumberFormat="1" applyFont="1" applyFill="1" applyAlignment="1">
      <alignment horizontal="right"/>
    </xf>
    <xf numFmtId="193" fontId="11" fillId="17" borderId="0" xfId="17" applyNumberFormat="1" applyFont="1" applyFill="1" applyAlignment="1">
      <alignment horizontal="right"/>
    </xf>
    <xf numFmtId="193" fontId="12" fillId="17" borderId="0" xfId="17" applyNumberFormat="1" applyFont="1" applyFill="1" applyAlignment="1">
      <alignment horizontal="right"/>
    </xf>
    <xf numFmtId="0" fontId="13" fillId="18" borderId="1" xfId="24" applyFont="1" applyFill="1" applyBorder="1" applyAlignment="1" applyProtection="1">
      <alignment horizontal="left" wrapText="1"/>
      <protection/>
    </xf>
    <xf numFmtId="0" fontId="14" fillId="0" borderId="0" xfId="24" applyFont="1" applyAlignment="1">
      <alignment horizontal="left"/>
      <protection/>
    </xf>
    <xf numFmtId="0" fontId="15" fillId="0" borderId="0" xfId="24" applyNumberFormat="1" applyFont="1" applyBorder="1" applyAlignment="1">
      <alignment horizontal="left" wrapText="1"/>
      <protection/>
    </xf>
    <xf numFmtId="0" fontId="16" fillId="0" borderId="0" xfId="24" applyNumberFormat="1" applyFont="1" applyBorder="1" applyAlignment="1">
      <alignment horizontal="left" wrapText="1"/>
      <protection/>
    </xf>
    <xf numFmtId="0" fontId="17" fillId="0" borderId="0" xfId="24" applyFont="1" applyFill="1" applyAlignment="1">
      <alignment horizontal="left" vertical="top" wrapText="1"/>
      <protection/>
    </xf>
    <xf numFmtId="0" fontId="17" fillId="0" borderId="0" xfId="24" applyFont="1" applyFill="1" applyAlignment="1">
      <alignment horizontal="left" vertical="center" wrapText="1"/>
      <protection/>
    </xf>
    <xf numFmtId="0" fontId="17" fillId="0" borderId="0" xfId="24" applyFont="1" applyFill="1" applyBorder="1" applyAlignment="1">
      <alignment horizontal="left" vertical="center" wrapText="1"/>
      <protection/>
    </xf>
    <xf numFmtId="0" fontId="17" fillId="0" borderId="0" xfId="24" applyFont="1" applyFill="1" applyBorder="1" applyAlignment="1">
      <alignment horizontal="left" vertical="top" wrapText="1"/>
      <protection/>
    </xf>
    <xf numFmtId="0" fontId="3" fillId="18" borderId="1" xfId="24" applyFont="1" applyFill="1" applyBorder="1" applyAlignment="1" applyProtection="1">
      <alignment/>
      <protection/>
    </xf>
    <xf numFmtId="0" fontId="19" fillId="0" borderId="0" xfId="24" applyFont="1">
      <alignment/>
      <protection/>
    </xf>
    <xf numFmtId="0" fontId="15" fillId="0" borderId="0" xfId="24" applyNumberFormat="1" applyFont="1" applyBorder="1" applyAlignment="1">
      <alignment horizontal="right" wrapText="1"/>
      <protection/>
    </xf>
    <xf numFmtId="0" fontId="16" fillId="0" borderId="0" xfId="24" applyNumberFormat="1" applyFont="1" applyBorder="1" applyAlignment="1">
      <alignment horizontal="right" wrapText="1"/>
      <protection/>
    </xf>
    <xf numFmtId="0" fontId="20" fillId="0" borderId="0" xfId="24" applyNumberFormat="1" applyFont="1" applyBorder="1" applyAlignment="1">
      <alignment vertical="top"/>
      <protection/>
    </xf>
    <xf numFmtId="0" fontId="21" fillId="0" borderId="0" xfId="24" applyFont="1" applyAlignment="1">
      <alignment horizontal="left" vertical="top"/>
      <protection/>
    </xf>
    <xf numFmtId="0" fontId="22" fillId="0" borderId="0" xfId="24" applyFont="1" applyAlignment="1">
      <alignment horizontal="left" vertical="top"/>
      <protection/>
    </xf>
    <xf numFmtId="0" fontId="23" fillId="0" borderId="0" xfId="24" applyFont="1" applyAlignment="1">
      <alignment horizontal="left" vertical="top"/>
      <protection/>
    </xf>
    <xf numFmtId="0" fontId="23" fillId="0" borderId="0" xfId="24" applyFont="1" applyAlignment="1" quotePrefix="1">
      <alignment horizontal="left" vertical="top"/>
      <protection/>
    </xf>
    <xf numFmtId="0" fontId="21" fillId="0" borderId="0" xfId="24" applyFont="1" applyFill="1" applyBorder="1" applyAlignment="1">
      <alignment horizontal="left" vertical="top"/>
      <protection/>
    </xf>
    <xf numFmtId="0" fontId="20" fillId="0" borderId="0" xfId="24" applyFont="1" applyAlignment="1">
      <alignment horizontal="left" vertical="top"/>
      <protection/>
    </xf>
    <xf numFmtId="0" fontId="24" fillId="0" borderId="0" xfId="24" applyFont="1" applyAlignment="1">
      <alignment horizontal="left" vertical="top"/>
      <protection/>
    </xf>
    <xf numFmtId="0" fontId="23" fillId="0" borderId="0" xfId="24" applyFont="1" applyBorder="1" applyAlignment="1">
      <alignment horizontal="left" vertical="top"/>
      <protection/>
    </xf>
    <xf numFmtId="0" fontId="25" fillId="0" borderId="0" xfId="24" applyFont="1" applyFill="1" applyAlignment="1">
      <alignment horizontal="left" vertical="top"/>
      <protection/>
    </xf>
    <xf numFmtId="0" fontId="13" fillId="18" borderId="1" xfId="24" applyFont="1" applyFill="1" applyBorder="1" applyAlignment="1" applyProtection="1">
      <alignment horizontal="left"/>
      <protection/>
    </xf>
    <xf numFmtId="0" fontId="19" fillId="0" borderId="0" xfId="24" applyNumberFormat="1" applyFont="1" applyBorder="1" applyAlignment="1">
      <alignment horizontal="left"/>
      <protection/>
    </xf>
    <xf numFmtId="0" fontId="26" fillId="0" borderId="0" xfId="24" applyNumberFormat="1" applyFont="1" applyBorder="1" applyAlignment="1">
      <alignment horizontal="left"/>
      <protection/>
    </xf>
    <xf numFmtId="0" fontId="20" fillId="0" borderId="0" xfId="24" applyFont="1" applyBorder="1" applyAlignment="1">
      <alignment vertical="top"/>
      <protection/>
    </xf>
    <xf numFmtId="0" fontId="18" fillId="0" borderId="0" xfId="24" applyFont="1" applyAlignment="1">
      <alignment/>
      <protection/>
    </xf>
    <xf numFmtId="0" fontId="18" fillId="0" borderId="0" xfId="24" applyFont="1" applyAlignment="1">
      <alignment vertical="top"/>
      <protection/>
    </xf>
    <xf numFmtId="0" fontId="21" fillId="0" borderId="0" xfId="24" applyNumberFormat="1" applyFont="1" applyAlignment="1">
      <alignment vertical="top" wrapText="1"/>
      <protection/>
    </xf>
    <xf numFmtId="0" fontId="21" fillId="0" borderId="0" xfId="24" applyNumberFormat="1" applyFont="1" applyFill="1" applyBorder="1" applyAlignment="1">
      <alignment vertical="top"/>
      <protection/>
    </xf>
    <xf numFmtId="0" fontId="27" fillId="0" borderId="0" xfId="24" applyFont="1" applyAlignment="1">
      <alignment horizontal="left" vertical="top"/>
      <protection/>
    </xf>
    <xf numFmtId="0" fontId="20" fillId="0" borderId="0" xfId="24" applyFont="1" applyBorder="1" applyAlignment="1">
      <alignment horizontal="left" vertical="top"/>
      <protection/>
    </xf>
    <xf numFmtId="0" fontId="25" fillId="0" borderId="0" xfId="24" applyNumberFormat="1" applyFont="1" applyFill="1" applyAlignment="1">
      <alignment vertical="top"/>
      <protection/>
    </xf>
    <xf numFmtId="0" fontId="23" fillId="0" borderId="0" xfId="24" applyFont="1" applyBorder="1" applyAlignment="1">
      <alignment vertical="top"/>
      <protection/>
    </xf>
    <xf numFmtId="0" fontId="28" fillId="0" borderId="0" xfId="24" applyFont="1" applyBorder="1" applyAlignment="1">
      <alignment/>
      <protection/>
    </xf>
    <xf numFmtId="0" fontId="28" fillId="0" borderId="0" xfId="24" applyFont="1" applyBorder="1" applyAlignment="1">
      <alignment vertical="top"/>
      <protection/>
    </xf>
    <xf numFmtId="0" fontId="22" fillId="0" borderId="0" xfId="24" applyNumberFormat="1" applyFont="1" applyAlignment="1">
      <alignment vertical="top"/>
      <protection/>
    </xf>
    <xf numFmtId="0" fontId="23" fillId="0" borderId="0" xfId="24" applyFont="1" applyAlignment="1" quotePrefix="1">
      <alignment vertical="top"/>
      <protection/>
    </xf>
    <xf numFmtId="0" fontId="23" fillId="0" borderId="0" xfId="24" applyFont="1" applyAlignment="1">
      <alignment vertical="top"/>
      <protection/>
    </xf>
    <xf numFmtId="0" fontId="20" fillId="0" borderId="0" xfId="24" applyNumberFormat="1" applyFont="1" applyAlignment="1">
      <alignment vertical="top"/>
      <protection/>
    </xf>
    <xf numFmtId="0" fontId="21" fillId="0" borderId="0" xfId="24" applyFont="1" applyFill="1" applyBorder="1" applyAlignment="1">
      <alignment vertical="top"/>
      <protection/>
    </xf>
    <xf numFmtId="0" fontId="29" fillId="0" borderId="0" xfId="24" applyFont="1" applyAlignment="1" quotePrefix="1">
      <alignment vertical="top"/>
      <protection/>
    </xf>
    <xf numFmtId="0" fontId="23" fillId="0" borderId="0" xfId="24" applyFont="1" applyBorder="1" applyAlignment="1" quotePrefix="1">
      <alignment vertical="top"/>
      <protection/>
    </xf>
    <xf numFmtId="0" fontId="25" fillId="0" borderId="0" xfId="24" applyFont="1" applyFill="1" applyAlignment="1">
      <alignment vertical="top"/>
      <protection/>
    </xf>
    <xf numFmtId="0" fontId="22" fillId="0" borderId="0" xfId="24" applyFont="1" applyAlignment="1">
      <alignment vertical="top"/>
      <protection/>
    </xf>
    <xf numFmtId="0" fontId="20" fillId="0" borderId="0" xfId="24" applyNumberFormat="1" applyFont="1" applyAlignment="1">
      <alignment horizontal="left" vertical="top"/>
      <protection/>
    </xf>
    <xf numFmtId="0" fontId="20" fillId="0" borderId="0" xfId="24" applyFont="1" applyAlignment="1">
      <alignment vertical="top"/>
      <protection/>
    </xf>
    <xf numFmtId="0" fontId="23" fillId="0" borderId="0" xfId="24" applyNumberFormat="1" applyFont="1" applyAlignment="1">
      <alignment horizontal="left" vertical="top"/>
      <protection/>
    </xf>
    <xf numFmtId="0" fontId="29" fillId="0" borderId="0" xfId="24" applyNumberFormat="1" applyFont="1" applyAlignment="1">
      <alignment horizontal="left" vertical="top"/>
      <protection/>
    </xf>
    <xf numFmtId="0" fontId="29" fillId="0" borderId="0" xfId="24" applyNumberFormat="1" applyFont="1" applyBorder="1" applyAlignment="1">
      <alignment horizontal="left" vertical="top"/>
      <protection/>
    </xf>
    <xf numFmtId="0" fontId="3" fillId="18" borderId="2" xfId="24" applyFont="1" applyFill="1" applyBorder="1" applyAlignment="1" applyProtection="1">
      <alignment/>
      <protection/>
    </xf>
    <xf numFmtId="0" fontId="30" fillId="0" borderId="0" xfId="24" applyFont="1" applyAlignment="1">
      <alignment horizontal="left" vertical="top"/>
      <protection/>
    </xf>
    <xf numFmtId="194" fontId="31" fillId="19" borderId="3" xfId="23" applyNumberFormat="1" applyFont="1" applyFill="1" applyBorder="1" applyAlignment="1">
      <alignment horizontal="center" wrapText="1"/>
      <protection/>
    </xf>
    <xf numFmtId="0" fontId="19" fillId="0" borderId="0" xfId="24" applyFont="1" applyAlignment="1">
      <alignment horizontal="center"/>
      <protection/>
    </xf>
    <xf numFmtId="191" fontId="19" fillId="0" borderId="0" xfId="17" applyNumberFormat="1" applyFont="1" applyBorder="1" applyAlignment="1">
      <alignment horizontal="center" vertical="center" wrapText="1"/>
    </xf>
    <xf numFmtId="191" fontId="26" fillId="0" borderId="0" xfId="17" applyNumberFormat="1" applyFont="1" applyBorder="1" applyAlignment="1">
      <alignment horizontal="right" vertical="center" wrapText="1"/>
    </xf>
    <xf numFmtId="193" fontId="11"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vertical="top"/>
      <protection/>
    </xf>
    <xf numFmtId="193" fontId="32" fillId="15" borderId="0" xfId="17" applyNumberFormat="1" applyFont="1" applyFill="1" applyAlignment="1" applyProtection="1">
      <alignment horizontal="right" vertical="center"/>
      <protection/>
    </xf>
    <xf numFmtId="193" fontId="32" fillId="15" borderId="0" xfId="17" applyNumberFormat="1" applyFont="1" applyFill="1" applyBorder="1" applyAlignment="1">
      <alignment horizontal="right"/>
    </xf>
    <xf numFmtId="193" fontId="11" fillId="15" borderId="0" xfId="17" applyNumberFormat="1" applyFont="1" applyFill="1" applyBorder="1" applyAlignment="1">
      <alignment horizontal="right"/>
    </xf>
    <xf numFmtId="193" fontId="12" fillId="15" borderId="0" xfId="17" applyNumberFormat="1" applyFont="1" applyFill="1" applyBorder="1" applyAlignment="1">
      <alignment horizontal="right"/>
    </xf>
    <xf numFmtId="193" fontId="32" fillId="15" borderId="0" xfId="17" applyNumberFormat="1" applyFont="1" applyFill="1" applyAlignment="1">
      <alignment horizontal="right"/>
    </xf>
    <xf numFmtId="0" fontId="0" fillId="0" borderId="3" xfId="0" applyBorder="1" applyAlignment="1">
      <alignment/>
    </xf>
    <xf numFmtId="193" fontId="12" fillId="3" borderId="0" xfId="17" applyNumberFormat="1" applyFont="1" applyFill="1" applyAlignment="1">
      <alignment horizontal="right"/>
    </xf>
    <xf numFmtId="193" fontId="11"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vertical="top"/>
      <protection/>
    </xf>
    <xf numFmtId="193" fontId="32" fillId="16" borderId="0" xfId="17" applyNumberFormat="1" applyFont="1" applyFill="1" applyAlignment="1" applyProtection="1">
      <alignment horizontal="right" vertical="center"/>
      <protection/>
    </xf>
    <xf numFmtId="193" fontId="32" fillId="16" borderId="0" xfId="17" applyNumberFormat="1" applyFont="1" applyFill="1" applyBorder="1" applyAlignment="1">
      <alignment horizontal="right"/>
    </xf>
    <xf numFmtId="193" fontId="11" fillId="16" borderId="0" xfId="17" applyNumberFormat="1" applyFont="1" applyFill="1" applyBorder="1" applyAlignment="1">
      <alignment horizontal="right"/>
    </xf>
    <xf numFmtId="193" fontId="12" fillId="16" borderId="0" xfId="17" applyNumberFormat="1" applyFont="1" applyFill="1" applyBorder="1" applyAlignment="1">
      <alignment horizontal="right"/>
    </xf>
    <xf numFmtId="193" fontId="32" fillId="16" borderId="0" xfId="17" applyNumberFormat="1" applyFont="1" applyFill="1" applyAlignment="1">
      <alignment horizontal="right"/>
    </xf>
    <xf numFmtId="193" fontId="11"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vertical="top"/>
      <protection/>
    </xf>
    <xf numFmtId="193" fontId="32" fillId="17" borderId="0" xfId="17" applyNumberFormat="1" applyFont="1" applyFill="1" applyAlignment="1" applyProtection="1">
      <alignment horizontal="right" vertical="center"/>
      <protection/>
    </xf>
    <xf numFmtId="193" fontId="32" fillId="17" borderId="0" xfId="17" applyNumberFormat="1" applyFont="1" applyFill="1" applyBorder="1" applyAlignment="1">
      <alignment horizontal="right"/>
    </xf>
    <xf numFmtId="193" fontId="11" fillId="17" borderId="0" xfId="17" applyNumberFormat="1" applyFont="1" applyFill="1" applyBorder="1" applyAlignment="1">
      <alignment horizontal="right"/>
    </xf>
    <xf numFmtId="193" fontId="12" fillId="17" borderId="0" xfId="17" applyNumberFormat="1" applyFont="1" applyFill="1" applyBorder="1" applyAlignment="1">
      <alignment horizontal="right"/>
    </xf>
    <xf numFmtId="193" fontId="32" fillId="17" borderId="0" xfId="17" applyNumberFormat="1" applyFont="1" applyFill="1" applyAlignment="1">
      <alignment horizontal="right"/>
    </xf>
    <xf numFmtId="193" fontId="33" fillId="16" borderId="0" xfId="17" applyNumberFormat="1" applyFont="1" applyFill="1" applyAlignment="1">
      <alignment horizontal="right"/>
    </xf>
    <xf numFmtId="194" fontId="31" fillId="19" borderId="0" xfId="23" applyNumberFormat="1" applyFont="1" applyFill="1" applyBorder="1" applyAlignment="1">
      <alignment horizontal="center" wrapText="1"/>
      <protection/>
    </xf>
    <xf numFmtId="174"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3" borderId="0" xfId="0" applyFill="1" applyAlignment="1">
      <alignment/>
    </xf>
    <xf numFmtId="1" fontId="0" fillId="3" borderId="0" xfId="0" applyNumberFormat="1" applyFill="1" applyAlignment="1">
      <alignment/>
    </xf>
    <xf numFmtId="0" fontId="0" fillId="3" borderId="0" xfId="0" applyFill="1" applyAlignment="1">
      <alignment wrapText="1"/>
    </xf>
    <xf numFmtId="0" fontId="0" fillId="3" borderId="4" xfId="0" applyFill="1" applyBorder="1" applyAlignment="1">
      <alignment wrapText="1"/>
    </xf>
    <xf numFmtId="174" fontId="0" fillId="3" borderId="0" xfId="0" applyNumberFormat="1" applyFill="1" applyAlignment="1">
      <alignment wrapText="1"/>
    </xf>
    <xf numFmtId="0" fontId="19" fillId="3" borderId="0" xfId="24" applyFont="1" applyFill="1">
      <alignment/>
      <protection/>
    </xf>
    <xf numFmtId="0" fontId="26" fillId="3" borderId="0" xfId="24" applyNumberFormat="1" applyFont="1" applyFill="1" applyBorder="1" applyAlignment="1">
      <alignment horizontal="left"/>
      <protection/>
    </xf>
  </cellXfs>
  <cellStyles count="12">
    <cellStyle name="Normal" xfId="0"/>
    <cellStyle name="Comma" xfId="15"/>
    <cellStyle name="Comma [0]" xfId="16"/>
    <cellStyle name="Comma_India summary 2002" xfId="17"/>
    <cellStyle name="Currency" xfId="18"/>
    <cellStyle name="Currency [0]" xfId="19"/>
    <cellStyle name="Followed Hyperlink" xfId="20"/>
    <cellStyle name="Footnote" xfId="21"/>
    <cellStyle name="Hyperlink" xfId="22"/>
    <cellStyle name="Normal_Annex Table 3" xfId="23"/>
    <cellStyle name="Normal_India summary 200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-0.005074110617670158</c:v>
                </c:pt>
                <c:pt idx="1">
                  <c:v>-0.025152847731071404</c:v>
                </c:pt>
                <c:pt idx="2">
                  <c:v>-0.8996894804861384</c:v>
                </c:pt>
                <c:pt idx="3">
                  <c:v>-0.5276134426291286</c:v>
                </c:pt>
                <c:pt idx="4">
                  <c:v>-0.0017771756036779607</c:v>
                </c:pt>
                <c:pt idx="5">
                  <c:v>-0.15236879649414448</c:v>
                </c:pt>
                <c:pt idx="6">
                  <c:v>-0.2966236678854486</c:v>
                </c:pt>
                <c:pt idx="7">
                  <c:v>-0.07417610274869535</c:v>
                </c:pt>
                <c:pt idx="8">
                  <c:v>-2.037820521184557</c:v>
                </c:pt>
                <c:pt idx="9">
                  <c:v>-0.13242834095660427</c:v>
                </c:pt>
                <c:pt idx="10">
                  <c:v>-0.35811197880784373</c:v>
                </c:pt>
                <c:pt idx="11">
                  <c:v>-0.8891983785723312</c:v>
                </c:pt>
                <c:pt idx="12">
                  <c:v>-0.12237932700035614</c:v>
                </c:pt>
                <c:pt idx="13">
                  <c:v>-0.05930556575694235</c:v>
                </c:pt>
                <c:pt idx="14">
                  <c:v>-16.695602883746872</c:v>
                </c:pt>
                <c:pt idx="15">
                  <c:v>-2.485704700489819</c:v>
                </c:pt>
                <c:pt idx="16">
                  <c:v>-0.008406992935580782</c:v>
                </c:pt>
                <c:pt idx="17">
                  <c:v>-0.04741974544499605</c:v>
                </c:pt>
                <c:pt idx="18">
                  <c:v>-0.26860083569037485</c:v>
                </c:pt>
                <c:pt idx="19">
                  <c:v>-0.9161788407746059</c:v>
                </c:pt>
                <c:pt idx="20">
                  <c:v>-2.089645427710707</c:v>
                </c:pt>
                <c:pt idx="21">
                  <c:v>-0.003277496461620899</c:v>
                </c:pt>
                <c:pt idx="22">
                  <c:v>-0.1543456361543476</c:v>
                </c:pt>
                <c:pt idx="23">
                  <c:v>-0.21052966534279527</c:v>
                </c:pt>
                <c:pt idx="24">
                  <c:v>-0.9473191149584608</c:v>
                </c:pt>
                <c:pt idx="25">
                  <c:v>-1.0339222378663777</c:v>
                </c:pt>
                <c:pt idx="26">
                  <c:v>-0.111054860746437</c:v>
                </c:pt>
                <c:pt idx="27">
                  <c:v>-0.051181400560567525</c:v>
                </c:pt>
                <c:pt idx="28">
                  <c:v>-10.309037582236854</c:v>
                </c:pt>
                <c:pt idx="29">
                  <c:v>-0.16115865484694325</c:v>
                </c:pt>
                <c:pt idx="30">
                  <c:v>-0.25285045908355386</c:v>
                </c:pt>
                <c:pt idx="31">
                  <c:v>-0.250405331854175</c:v>
                </c:pt>
                <c:pt idx="32">
                  <c:v>-0.06993648156635501</c:v>
                </c:pt>
                <c:pt idx="33">
                  <c:v>-0.5057828132766566</c:v>
                </c:pt>
                <c:pt idx="34">
                  <c:v>-0.7074972911144215</c:v>
                </c:pt>
                <c:pt idx="35">
                  <c:v>-2.1110086751814165</c:v>
                </c:pt>
                <c:pt idx="36">
                  <c:v>-1.3747537303117099</c:v>
                </c:pt>
                <c:pt idx="37">
                  <c:v>-0.03884787833350245</c:v>
                </c:pt>
                <c:pt idx="38">
                  <c:v>-0.03350659628732444</c:v>
                </c:pt>
                <c:pt idx="39">
                  <c:v>-0.4769237537190296</c:v>
                </c:pt>
                <c:pt idx="40">
                  <c:v>-0.2728731928792598</c:v>
                </c:pt>
                <c:pt idx="41">
                  <c:v>-0.03279752695128835</c:v>
                </c:pt>
                <c:pt idx="42">
                  <c:v>-0.21290059354636526</c:v>
                </c:pt>
                <c:pt idx="43">
                  <c:v>-0.15679429213419027</c:v>
                </c:pt>
                <c:pt idx="44">
                  <c:v>-0.4836646595233276</c:v>
                </c:pt>
                <c:pt idx="45">
                  <c:v>-1.2422892540492008</c:v>
                </c:pt>
                <c:pt idx="46">
                  <c:v>-0.06153085424333682</c:v>
                </c:pt>
                <c:pt idx="47">
                  <c:v>-0.6715682191747518</c:v>
                </c:pt>
                <c:pt idx="48">
                  <c:v>-0.24498141276949426</c:v>
                </c:pt>
                <c:pt idx="49">
                  <c:v>-0.04598168547199322</c:v>
                </c:pt>
                <c:pt idx="50">
                  <c:v>-1.3637397723624858</c:v>
                </c:pt>
                <c:pt idx="51">
                  <c:v>-0.21434224491835252</c:v>
                </c:pt>
                <c:pt idx="52">
                  <c:v>-0.4128854412746603</c:v>
                </c:pt>
                <c:pt idx="53">
                  <c:v>-0.004944700471275709</c:v>
                </c:pt>
                <c:pt idx="54">
                  <c:v>-0.0328471892913722</c:v>
                </c:pt>
                <c:pt idx="55">
                  <c:v>-0.23354284765279942</c:v>
                </c:pt>
                <c:pt idx="56">
                  <c:v>-2.088708709952485</c:v>
                </c:pt>
                <c:pt idx="57">
                  <c:v>-6.025291677797526</c:v>
                </c:pt>
                <c:pt idx="58">
                  <c:v>-0.009576831027043653</c:v>
                </c:pt>
                <c:pt idx="59">
                  <c:v>-0.027915069092266265</c:v>
                </c:pt>
                <c:pt idx="60">
                  <c:v>-2.9817825918457785</c:v>
                </c:pt>
                <c:pt idx="61">
                  <c:v>-0.356706545580467</c:v>
                </c:pt>
                <c:pt idx="62">
                  <c:v>-0.924007626877902</c:v>
                </c:pt>
                <c:pt idx="63">
                  <c:v>-0.04805161885754039</c:v>
                </c:pt>
                <c:pt idx="64">
                  <c:v>-0.14355191666928846</c:v>
                </c:pt>
                <c:pt idx="65">
                  <c:v>-0.38473563022879276</c:v>
                </c:pt>
                <c:pt idx="66">
                  <c:v>-0.14817077723470362</c:v>
                </c:pt>
                <c:pt idx="67">
                  <c:v>-0.6302097728449318</c:v>
                </c:pt>
                <c:pt idx="68">
                  <c:v>-1.156740605836113</c:v>
                </c:pt>
                <c:pt idx="69">
                  <c:v>-0.035817771292826706</c:v>
                </c:pt>
                <c:pt idx="70">
                  <c:v>-2.4526512738881223</c:v>
                </c:pt>
                <c:pt idx="71">
                  <c:v>-1.5197828835087819</c:v>
                </c:pt>
                <c:pt idx="72">
                  <c:v>-1.0793483417439376</c:v>
                </c:pt>
                <c:pt idx="73">
                  <c:v>-0.5371668570030934</c:v>
                </c:pt>
                <c:pt idx="74">
                  <c:v>-2.806498812744252</c:v>
                </c:pt>
                <c:pt idx="75">
                  <c:v>-0.09914500176111929</c:v>
                </c:pt>
                <c:pt idx="76">
                  <c:v>-0.47193645977277754</c:v>
                </c:pt>
                <c:pt idx="77">
                  <c:v>-5.144207853825108</c:v>
                </c:pt>
                <c:pt idx="78">
                  <c:v>-1.5205794544005045</c:v>
                </c:pt>
                <c:pt idx="79">
                  <c:v>-0.1391782176140417</c:v>
                </c:pt>
                <c:pt idx="80">
                  <c:v>-1.0508449911354276</c:v>
                </c:pt>
                <c:pt idx="81">
                  <c:v>-0.9572546042994325</c:v>
                </c:pt>
                <c:pt idx="82">
                  <c:v>-0.21496238769275067</c:v>
                </c:pt>
                <c:pt idx="83">
                  <c:v>-0.1595738033559826</c:v>
                </c:pt>
                <c:pt idx="84">
                  <c:v>-0.8050377656978309</c:v>
                </c:pt>
                <c:pt idx="85">
                  <c:v>-0.24129148602096961</c:v>
                </c:pt>
                <c:pt idx="86">
                  <c:v>-0.31140676889375385</c:v>
                </c:pt>
                <c:pt idx="87">
                  <c:v>-1.1300580592735816</c:v>
                </c:pt>
                <c:pt idx="88">
                  <c:v>-0.02568775421517344</c:v>
                </c:pt>
                <c:pt idx="89">
                  <c:v>-0.06190197723457036</c:v>
                </c:pt>
                <c:pt idx="90">
                  <c:v>-0.9841857797712095</c:v>
                </c:pt>
                <c:pt idx="91">
                  <c:v>-0.23525986312532154</c:v>
                </c:pt>
                <c:pt idx="92">
                  <c:v>-0.1825626186980287</c:v>
                </c:pt>
                <c:pt idx="93">
                  <c:v>0</c:v>
                </c:pt>
                <c:pt idx="94">
                  <c:v>-0.36333313423511626</c:v>
                </c:pt>
                <c:pt idx="95">
                  <c:v>-0.3322839732415872</c:v>
                </c:pt>
                <c:pt idx="96">
                  <c:v>-0.032957061140713506</c:v>
                </c:pt>
                <c:pt idx="97">
                  <c:v>-0.0019734502756696415</c:v>
                </c:pt>
                <c:pt idx="98">
                  <c:v>-0.03807246309447976</c:v>
                </c:pt>
                <c:pt idx="99">
                  <c:v>-0.23755785987717104</c:v>
                </c:pt>
                <c:pt idx="100">
                  <c:v>-0.11061368773562208</c:v>
                </c:pt>
                <c:pt idx="101">
                  <c:v>-0.19796623071735242</c:v>
                </c:pt>
                <c:pt idx="102">
                  <c:v>-0.00025841052777586526</c:v>
                </c:pt>
                <c:pt idx="103">
                  <c:v>0</c:v>
                </c:pt>
                <c:pt idx="104">
                  <c:v>-0.8050426407879208</c:v>
                </c:pt>
                <c:pt idx="105">
                  <c:v>-0.8996498390640113</c:v>
                </c:pt>
                <c:pt idx="106">
                  <c:v>-0.1723389399471671</c:v>
                </c:pt>
                <c:pt idx="107">
                  <c:v>-0.016687145565672523</c:v>
                </c:pt>
                <c:pt idx="108">
                  <c:v>-0.8943068137924399</c:v>
                </c:pt>
                <c:pt idx="109">
                  <c:v>-0.7721967568611063</c:v>
                </c:pt>
                <c:pt idx="110">
                  <c:v>-0.05312202284870615</c:v>
                </c:pt>
                <c:pt idx="111">
                  <c:v>-0.4956283155230068</c:v>
                </c:pt>
                <c:pt idx="112">
                  <c:v>-0.21731599275629065</c:v>
                </c:pt>
                <c:pt idx="113">
                  <c:v>-0.05090625958571948</c:v>
                </c:pt>
                <c:pt idx="114">
                  <c:v>-6.307250313326065</c:v>
                </c:pt>
                <c:pt idx="115">
                  <c:v>-0.11579767101890326</c:v>
                </c:pt>
                <c:pt idx="116">
                  <c:v>-0.9246752113638337</c:v>
                </c:pt>
                <c:pt idx="117">
                  <c:v>-0.47596284331997296</c:v>
                </c:pt>
                <c:pt idx="118">
                  <c:v>-0.5780047257576086</c:v>
                </c:pt>
                <c:pt idx="119">
                  <c:v>-0.1593554981375167</c:v>
                </c:pt>
                <c:pt idx="120">
                  <c:v>-0.04748039471955501</c:v>
                </c:pt>
                <c:pt idx="121">
                  <c:v>-0.046931819480263925</c:v>
                </c:pt>
                <c:pt idx="122">
                  <c:v>-0.2097359453000962</c:v>
                </c:pt>
                <c:pt idx="123">
                  <c:v>-0.00727841448411759</c:v>
                </c:pt>
                <c:pt idx="124">
                  <c:v>-0.45704031409877643</c:v>
                </c:pt>
                <c:pt idx="125">
                  <c:v>-0.7766856758353641</c:v>
                </c:pt>
                <c:pt idx="126">
                  <c:v>-0.0940531528080939</c:v>
                </c:pt>
                <c:pt idx="127">
                  <c:v>-0.5942111537854373</c:v>
                </c:pt>
                <c:pt idx="128">
                  <c:v>-0.44742994666923863</c:v>
                </c:pt>
                <c:pt idx="129">
                  <c:v>-0.709606769695668</c:v>
                </c:pt>
                <c:pt idx="130">
                  <c:v>-1.8589962942618676</c:v>
                </c:pt>
                <c:pt idx="131">
                  <c:v>-2.8643670024454835</c:v>
                </c:pt>
                <c:pt idx="132">
                  <c:v>-0.22333831259553705</c:v>
                </c:pt>
                <c:pt idx="133">
                  <c:v>-0.02496401297605466</c:v>
                </c:pt>
                <c:pt idx="134">
                  <c:v>-0.15596582764541012</c:v>
                </c:pt>
                <c:pt idx="135">
                  <c:v>-0.1152782282185818</c:v>
                </c:pt>
                <c:pt idx="136">
                  <c:v>-0.3530967867254837</c:v>
                </c:pt>
                <c:pt idx="137">
                  <c:v>-0.48526756362199563</c:v>
                </c:pt>
                <c:pt idx="138">
                  <c:v>-0.015452130702167999</c:v>
                </c:pt>
                <c:pt idx="139">
                  <c:v>-0.07246455811421626</c:v>
                </c:pt>
                <c:pt idx="140">
                  <c:v>-0.9242184128697204</c:v>
                </c:pt>
                <c:pt idx="141">
                  <c:v>-0.20558496738444632</c:v>
                </c:pt>
                <c:pt idx="142">
                  <c:v>-0.07696780112456025</c:v>
                </c:pt>
                <c:pt idx="143">
                  <c:v>-1.866219140851868</c:v>
                </c:pt>
                <c:pt idx="144">
                  <c:v>-0.18089914865699797</c:v>
                </c:pt>
                <c:pt idx="145">
                  <c:v>-0.3229525914380087</c:v>
                </c:pt>
                <c:pt idx="146">
                  <c:v>-0.6931992202286672</c:v>
                </c:pt>
                <c:pt idx="147">
                  <c:v>-0.03930513428490201</c:v>
                </c:pt>
                <c:pt idx="148">
                  <c:v>-0.0013308703728220905</c:v>
                </c:pt>
                <c:pt idx="149">
                  <c:v>-0.22208424169622987</c:v>
                </c:pt>
                <c:pt idx="150">
                  <c:v>-1.4550799092550086</c:v>
                </c:pt>
                <c:pt idx="151">
                  <c:v>-0.07298764466599783</c:v>
                </c:pt>
                <c:pt idx="152">
                  <c:v>-0.510057223961379</c:v>
                </c:pt>
                <c:pt idx="153">
                  <c:v>-0.28379441170619835</c:v>
                </c:pt>
                <c:pt idx="154">
                  <c:v>-0.003707110487226828</c:v>
                </c:pt>
                <c:pt idx="155">
                  <c:v>-0.004654395664474453</c:v>
                </c:pt>
                <c:pt idx="156">
                  <c:v>-0.33205726758584486</c:v>
                </c:pt>
                <c:pt idx="157">
                  <c:v>-0.055613941740521255</c:v>
                </c:pt>
                <c:pt idx="158">
                  <c:v>-0.3336302240976483</c:v>
                </c:pt>
                <c:pt idx="159">
                  <c:v>-0.01366033296774738</c:v>
                </c:pt>
                <c:pt idx="160">
                  <c:v>-0.24801019536351454</c:v>
                </c:pt>
                <c:pt idx="161">
                  <c:v>-0.09641960278485806</c:v>
                </c:pt>
                <c:pt idx="162">
                  <c:v>-0.11540170668108374</c:v>
                </c:pt>
                <c:pt idx="163">
                  <c:v>-0.1392081344466174</c:v>
                </c:pt>
                <c:pt idx="164">
                  <c:v>-0.2232033535396174</c:v>
                </c:pt>
                <c:pt idx="165">
                  <c:v>-4.637408104430307</c:v>
                </c:pt>
                <c:pt idx="166">
                  <c:v>-0.25464340424123577</c:v>
                </c:pt>
                <c:pt idx="167">
                  <c:v>-0.07743033624258189</c:v>
                </c:pt>
                <c:pt idx="168">
                  <c:v>-0.40678873053638753</c:v>
                </c:pt>
                <c:pt idx="169">
                  <c:v>-0.07237622136107191</c:v>
                </c:pt>
                <c:pt idx="170">
                  <c:v>-0.045019100911439125</c:v>
                </c:pt>
                <c:pt idx="171">
                  <c:v>-0.08545545060793636</c:v>
                </c:pt>
                <c:pt idx="172">
                  <c:v>-0.005456621721890542</c:v>
                </c:pt>
                <c:pt idx="173">
                  <c:v>-0.04431301924964259</c:v>
                </c:pt>
                <c:pt idx="174">
                  <c:v>-0.19810468256481784</c:v>
                </c:pt>
                <c:pt idx="175">
                  <c:v>-0.08439002486106917</c:v>
                </c:pt>
                <c:pt idx="176">
                  <c:v>-0.48107904240754173</c:v>
                </c:pt>
                <c:pt idx="177">
                  <c:v>-0.01460928616489321</c:v>
                </c:pt>
                <c:pt idx="178">
                  <c:v>-0.10611148559620043</c:v>
                </c:pt>
                <c:pt idx="179">
                  <c:v>-0.27460538771597953</c:v>
                </c:pt>
                <c:pt idx="180">
                  <c:v>-0.03156338171448425</c:v>
                </c:pt>
                <c:pt idx="181">
                  <c:v>-0.09497341015270466</c:v>
                </c:pt>
                <c:pt idx="182">
                  <c:v>-0.5240953847271292</c:v>
                </c:pt>
                <c:pt idx="183">
                  <c:v>-0.6344549102483725</c:v>
                </c:pt>
                <c:pt idx="184">
                  <c:v>-0.18094929457117104</c:v>
                </c:pt>
                <c:pt idx="185">
                  <c:v>-0.061351617197631825</c:v>
                </c:pt>
                <c:pt idx="186">
                  <c:v>-0.06442482103765101</c:v>
                </c:pt>
                <c:pt idx="187">
                  <c:v>-1.5711147829083956</c:v>
                </c:pt>
                <c:pt idx="188">
                  <c:v>-0.19751135405413933</c:v>
                </c:pt>
                <c:pt idx="189">
                  <c:v>-0.13362741704683145</c:v>
                </c:pt>
                <c:pt idx="190">
                  <c:v>-0.3453389132566329</c:v>
                </c:pt>
                <c:pt idx="191">
                  <c:v>-2.139793246328594</c:v>
                </c:pt>
                <c:pt idx="192">
                  <c:v>-0.11657483326617069</c:v>
                </c:pt>
                <c:pt idx="193">
                  <c:v>-6.555666957595406</c:v>
                </c:pt>
                <c:pt idx="194">
                  <c:v>-0.0508625013489068</c:v>
                </c:pt>
                <c:pt idx="195">
                  <c:v>-0.09275255383255754</c:v>
                </c:pt>
                <c:pt idx="196">
                  <c:v>-0.7296759868032012</c:v>
                </c:pt>
                <c:pt idx="197">
                  <c:v>-0.15573462128472304</c:v>
                </c:pt>
                <c:pt idx="198">
                  <c:v>-0.04625404575475889</c:v>
                </c:pt>
                <c:pt idx="199">
                  <c:v>0</c:v>
                </c:pt>
              </c:numLit>
            </c:minus>
            <c:noEndCap val="1"/>
            <c:spPr>
              <a:ln w="25400">
                <a:solidFill>
                  <a:srgbClr val="000000"/>
                </a:solidFill>
              </a:ln>
            </c:spPr>
          </c:errBars>
          <c:xVal>
            <c:numRef>
              <c:f>Graph!$B$47:$B$246</c:f>
              <c:numCache>
                <c:ptCount val="200"/>
                <c:pt idx="0">
                  <c:v>16.26905176736361</c:v>
                </c:pt>
                <c:pt idx="1">
                  <c:v>23.459006240769853</c:v>
                </c:pt>
                <c:pt idx="2">
                  <c:v>46.42756149628622</c:v>
                </c:pt>
                <c:pt idx="3">
                  <c:v>22.055167566890432</c:v>
                </c:pt>
                <c:pt idx="4">
                  <c:v>18.65562447626283</c:v>
                </c:pt>
                <c:pt idx="5">
                  <c:v>29.66786915952687</c:v>
                </c:pt>
                <c:pt idx="6">
                  <c:v>56.11692957324182</c:v>
                </c:pt>
                <c:pt idx="7">
                  <c:v>4.045332508161896</c:v>
                </c:pt>
                <c:pt idx="8">
                  <c:v>41.673290052526866</c:v>
                </c:pt>
                <c:pt idx="9">
                  <c:v>12.892494657236057</c:v>
                </c:pt>
                <c:pt idx="10">
                  <c:v>6.999070269210022</c:v>
                </c:pt>
                <c:pt idx="11">
                  <c:v>81.25572942887051</c:v>
                </c:pt>
                <c:pt idx="12">
                  <c:v>10.617077784868396</c:v>
                </c:pt>
                <c:pt idx="13">
                  <c:v>3.2824923011805893</c:v>
                </c:pt>
                <c:pt idx="14">
                  <c:v>126.59151711855533</c:v>
                </c:pt>
                <c:pt idx="15">
                  <c:v>34.584647476035414</c:v>
                </c:pt>
                <c:pt idx="16">
                  <c:v>6.541122349662941</c:v>
                </c:pt>
                <c:pt idx="17">
                  <c:v>11.278746521432733</c:v>
                </c:pt>
                <c:pt idx="18">
                  <c:v>23.190405405079478</c:v>
                </c:pt>
                <c:pt idx="19">
                  <c:v>82.14492780744284</c:v>
                </c:pt>
                <c:pt idx="20">
                  <c:v>99.81013395417752</c:v>
                </c:pt>
                <c:pt idx="21">
                  <c:v>95.78309040091938</c:v>
                </c:pt>
                <c:pt idx="22">
                  <c:v>2.0529387684312663</c:v>
                </c:pt>
                <c:pt idx="23">
                  <c:v>15.680239774930566</c:v>
                </c:pt>
                <c:pt idx="24">
                  <c:v>48.90389134268121</c:v>
                </c:pt>
                <c:pt idx="25">
                  <c:v>24.28785366963376</c:v>
                </c:pt>
                <c:pt idx="26">
                  <c:v>13.388256132427777</c:v>
                </c:pt>
                <c:pt idx="27">
                  <c:v>15.0112632715341</c:v>
                </c:pt>
                <c:pt idx="28">
                  <c:v>108.20702969521429</c:v>
                </c:pt>
                <c:pt idx="29">
                  <c:v>81.09457077402357</c:v>
                </c:pt>
                <c:pt idx="30">
                  <c:v>39.998941565740225</c:v>
                </c:pt>
                <c:pt idx="31">
                  <c:v>16.27412587798128</c:v>
                </c:pt>
                <c:pt idx="32">
                  <c:v>18.115406455882813</c:v>
                </c:pt>
                <c:pt idx="33">
                  <c:v>10.772963708156077</c:v>
                </c:pt>
                <c:pt idx="34">
                  <c:v>45.06245770160264</c:v>
                </c:pt>
                <c:pt idx="35">
                  <c:v>56.64881310425259</c:v>
                </c:pt>
                <c:pt idx="36">
                  <c:v>27.05082617516596</c:v>
                </c:pt>
                <c:pt idx="37">
                  <c:v>15.15284482317388</c:v>
                </c:pt>
                <c:pt idx="38">
                  <c:v>10.739457111868752</c:v>
                </c:pt>
                <c:pt idx="39">
                  <c:v>8.810192898729456</c:v>
                </c:pt>
                <c:pt idx="40">
                  <c:v>9.294395066932603</c:v>
                </c:pt>
                <c:pt idx="41">
                  <c:v>15.294087050726018</c:v>
                </c:pt>
                <c:pt idx="42">
                  <c:v>48.69099074913485</c:v>
                </c:pt>
                <c:pt idx="43">
                  <c:v>18.49883018412864</c:v>
                </c:pt>
                <c:pt idx="44">
                  <c:v>18.97160558968051</c:v>
                </c:pt>
                <c:pt idx="45">
                  <c:v>28.42557990547767</c:v>
                </c:pt>
                <c:pt idx="46">
                  <c:v>15.923726501414075</c:v>
                </c:pt>
                <c:pt idx="47">
                  <c:v>62.459670376939876</c:v>
                </c:pt>
                <c:pt idx="48">
                  <c:v>16.524531209835455</c:v>
                </c:pt>
                <c:pt idx="49">
                  <c:v>18.708307911452227</c:v>
                </c:pt>
                <c:pt idx="50">
                  <c:v>47.32725097677236</c:v>
                </c:pt>
                <c:pt idx="51">
                  <c:v>18.185342937449168</c:v>
                </c:pt>
                <c:pt idx="52">
                  <c:v>1.640053327156606</c:v>
                </c:pt>
                <c:pt idx="53">
                  <c:v>15.062444672094667</c:v>
                </c:pt>
                <c:pt idx="54">
                  <c:v>3.939497674204526</c:v>
                </c:pt>
                <c:pt idx="55">
                  <c:v>17.676278640845567</c:v>
                </c:pt>
                <c:pt idx="56">
                  <c:v>79.00586206407108</c:v>
                </c:pt>
                <c:pt idx="57">
                  <c:v>83.77071341791311</c:v>
                </c:pt>
                <c:pt idx="58">
                  <c:v>12.189718605980346</c:v>
                </c:pt>
                <c:pt idx="59">
                  <c:v>23.10687639424669</c:v>
                </c:pt>
                <c:pt idx="60">
                  <c:v>59.2969886364371</c:v>
                </c:pt>
                <c:pt idx="61">
                  <c:v>9.817090081994102</c:v>
                </c:pt>
                <c:pt idx="62">
                  <c:v>25.321775907500136</c:v>
                </c:pt>
                <c:pt idx="63">
                  <c:v>13.99229671540938</c:v>
                </c:pt>
                <c:pt idx="64">
                  <c:v>23.484159088500924</c:v>
                </c:pt>
                <c:pt idx="65">
                  <c:v>29.85605572731384</c:v>
                </c:pt>
                <c:pt idx="66">
                  <c:v>33.98904675213147</c:v>
                </c:pt>
                <c:pt idx="67">
                  <c:v>2.5269073609100894</c:v>
                </c:pt>
                <c:pt idx="68">
                  <c:v>49.851210457639674</c:v>
                </c:pt>
                <c:pt idx="69">
                  <c:v>29.820237956021014</c:v>
                </c:pt>
                <c:pt idx="70">
                  <c:v>95.786367897381</c:v>
                </c:pt>
                <c:pt idx="71">
                  <c:v>118.51606727745114</c:v>
                </c:pt>
                <c:pt idx="72">
                  <c:v>51.00795106347579</c:v>
                </c:pt>
                <c:pt idx="73">
                  <c:v>58.759821779434006</c:v>
                </c:pt>
                <c:pt idx="74">
                  <c:v>90.83679834184653</c:v>
                </c:pt>
                <c:pt idx="75">
                  <c:v>18.39968518236752</c:v>
                </c:pt>
                <c:pt idx="76">
                  <c:v>71.05625764410728</c:v>
                </c:pt>
                <c:pt idx="77">
                  <c:v>71.52819410388005</c:v>
                </c:pt>
                <c:pt idx="78">
                  <c:v>77.48528260967058</c:v>
                </c:pt>
                <c:pt idx="79">
                  <c:v>20.88277609115361</c:v>
                </c:pt>
                <c:pt idx="80">
                  <c:v>40.48146008910308</c:v>
                </c:pt>
                <c:pt idx="81">
                  <c:v>14.054008667234667</c:v>
                </c:pt>
                <c:pt idx="82">
                  <c:v>76.67240195770516</c:v>
                </c:pt>
                <c:pt idx="83">
                  <c:v>33.82947294877549</c:v>
                </c:pt>
                <c:pt idx="84">
                  <c:v>5.73608458396511</c:v>
                </c:pt>
                <c:pt idx="85">
                  <c:v>20.431748659832543</c:v>
                </c:pt>
                <c:pt idx="86">
                  <c:v>19.644379047618816</c:v>
                </c:pt>
                <c:pt idx="87">
                  <c:v>7.680134839455874</c:v>
                </c:pt>
                <c:pt idx="88">
                  <c:v>24.262165915418585</c:v>
                </c:pt>
                <c:pt idx="89">
                  <c:v>3.4724419375533597</c:v>
                </c:pt>
                <c:pt idx="90">
                  <c:v>67.76864670054493</c:v>
                </c:pt>
                <c:pt idx="91">
                  <c:v>56.41355324112727</c:v>
                </c:pt>
                <c:pt idx="92">
                  <c:v>70.87369502540925</c:v>
                </c:pt>
                <c:pt idx="93">
                  <c:v>16.524531209835455</c:v>
                </c:pt>
                <c:pt idx="94">
                  <c:v>13.024922998192661</c:v>
                </c:pt>
                <c:pt idx="95">
                  <c:v>17.27956984656633</c:v>
                </c:pt>
                <c:pt idx="96">
                  <c:v>15.890769440273361</c:v>
                </c:pt>
                <c:pt idx="97">
                  <c:v>4.542984487012651</c:v>
                </c:pt>
                <c:pt idx="98">
                  <c:v>52.092756026941615</c:v>
                </c:pt>
                <c:pt idx="99">
                  <c:v>11.417959680846927</c:v>
                </c:pt>
                <c:pt idx="100">
                  <c:v>9.567268259811863</c:v>
                </c:pt>
                <c:pt idx="101">
                  <c:v>3.53434391478793</c:v>
                </c:pt>
                <c:pt idx="102">
                  <c:v>15.67998136440279</c:v>
                </c:pt>
                <c:pt idx="103">
                  <c:v>143.2871200023022</c:v>
                </c:pt>
                <c:pt idx="104">
                  <c:v>26.245783534378038</c:v>
                </c:pt>
                <c:pt idx="105">
                  <c:v>52.130828490036095</c:v>
                </c:pt>
                <c:pt idx="106">
                  <c:v>46.255222556339056</c:v>
                </c:pt>
                <c:pt idx="107">
                  <c:v>4.526297341446979</c:v>
                </c:pt>
                <c:pt idx="108">
                  <c:v>44.1681508878102</c:v>
                </c:pt>
                <c:pt idx="109">
                  <c:v>38.00532263192521</c:v>
                </c:pt>
                <c:pt idx="110">
                  <c:v>12.13659658313164</c:v>
                </c:pt>
                <c:pt idx="111">
                  <c:v>21.559539251367426</c:v>
                </c:pt>
                <c:pt idx="112">
                  <c:v>18.75428959692422</c:v>
                </c:pt>
                <c:pt idx="113">
                  <c:v>18.657401651866508</c:v>
                </c:pt>
                <c:pt idx="114">
                  <c:v>101.89977938188822</c:v>
                </c:pt>
                <c:pt idx="115">
                  <c:v>38.77751938878632</c:v>
                </c:pt>
                <c:pt idx="116">
                  <c:v>39.07426635437639</c:v>
                </c:pt>
                <c:pt idx="117">
                  <c:v>19.95578581651257</c:v>
                </c:pt>
                <c:pt idx="118">
                  <c:v>37.07035217652523</c:v>
                </c:pt>
                <c:pt idx="119">
                  <c:v>13.832941217271863</c:v>
                </c:pt>
                <c:pt idx="120">
                  <c:v>11.370479286127372</c:v>
                </c:pt>
                <c:pt idx="121">
                  <c:v>41.53230508023851</c:v>
                </c:pt>
                <c:pt idx="122">
                  <c:v>20.673040145853513</c:v>
                </c:pt>
                <c:pt idx="123">
                  <c:v>9.287116652448486</c:v>
                </c:pt>
                <c:pt idx="124">
                  <c:v>43.71111057371142</c:v>
                </c:pt>
                <c:pt idx="125">
                  <c:v>0.8633676513212419</c:v>
                </c:pt>
                <c:pt idx="126">
                  <c:v>41.57923689971877</c:v>
                </c:pt>
                <c:pt idx="127">
                  <c:v>76.89107145588514</c:v>
                </c:pt>
                <c:pt idx="128">
                  <c:v>34.137217529366175</c:v>
                </c:pt>
                <c:pt idx="129">
                  <c:v>83.06110664821745</c:v>
                </c:pt>
                <c:pt idx="130">
                  <c:v>31.695871266797642</c:v>
                </c:pt>
                <c:pt idx="131">
                  <c:v>53.030478329100106</c:v>
                </c:pt>
                <c:pt idx="132">
                  <c:v>37.78198431932967</c:v>
                </c:pt>
                <c:pt idx="133">
                  <c:v>15.191692701507382</c:v>
                </c:pt>
                <c:pt idx="134">
                  <c:v>10.17379662757457</c:v>
                </c:pt>
                <c:pt idx="135">
                  <c:v>21.444261023148844</c:v>
                </c:pt>
                <c:pt idx="136">
                  <c:v>15.326884577677307</c:v>
                </c:pt>
                <c:pt idx="137">
                  <c:v>45.76995499271706</c:v>
                </c:pt>
                <c:pt idx="138">
                  <c:v>4.637710491120878</c:v>
                </c:pt>
                <c:pt idx="139">
                  <c:v>6.926605711095806</c:v>
                </c:pt>
                <c:pt idx="140">
                  <c:v>89.91257992897681</c:v>
                </c:pt>
                <c:pt idx="141">
                  <c:v>17.909821488498366</c:v>
                </c:pt>
                <c:pt idx="142">
                  <c:v>21.02195430876765</c:v>
                </c:pt>
                <c:pt idx="143">
                  <c:v>68.75283248031614</c:v>
                </c:pt>
                <c:pt idx="144">
                  <c:v>62.27877122828288</c:v>
                </c:pt>
                <c:pt idx="145">
                  <c:v>7.357182248017866</c:v>
                </c:pt>
                <c:pt idx="146">
                  <c:v>12.19929543700739</c:v>
                </c:pt>
                <c:pt idx="147">
                  <c:v>10.32976245521998</c:v>
                </c:pt>
                <c:pt idx="148">
                  <c:v>19.643048177245994</c:v>
                </c:pt>
                <c:pt idx="149">
                  <c:v>55.89484533154559</c:v>
                </c:pt>
                <c:pt idx="150">
                  <c:v>30.240791357542633</c:v>
                </c:pt>
                <c:pt idx="151">
                  <c:v>3.972344863495898</c:v>
                </c:pt>
                <c:pt idx="152">
                  <c:v>16.76951262260495</c:v>
                </c:pt>
                <c:pt idx="153">
                  <c:v>15.985257355657412</c:v>
                </c:pt>
                <c:pt idx="154">
                  <c:v>76.88736434539791</c:v>
                </c:pt>
                <c:pt idx="155">
                  <c:v>3.277837905516115</c:v>
                </c:pt>
                <c:pt idx="156">
                  <c:v>6.549529342598522</c:v>
                </c:pt>
                <c:pt idx="157">
                  <c:v>23.134791463338956</c:v>
                </c:pt>
                <c:pt idx="158">
                  <c:v>13.499310993174214</c:v>
                </c:pt>
                <c:pt idx="159">
                  <c:v>14.04034833426692</c:v>
                </c:pt>
                <c:pt idx="160">
                  <c:v>10.369067589504882</c:v>
                </c:pt>
                <c:pt idx="161">
                  <c:v>2.207284404585614</c:v>
                </c:pt>
                <c:pt idx="162">
                  <c:v>19.52764647056491</c:v>
                </c:pt>
                <c:pt idx="163">
                  <c:v>9.677881947547485</c:v>
                </c:pt>
                <c:pt idx="164">
                  <c:v>2.303704007370472</c:v>
                </c:pt>
                <c:pt idx="165">
                  <c:v>63.13123859611463</c:v>
                </c:pt>
                <c:pt idx="166">
                  <c:v>70.61905162116801</c:v>
                </c:pt>
                <c:pt idx="167">
                  <c:v>15.216656714483436</c:v>
                </c:pt>
                <c:pt idx="168">
                  <c:v>4.119508610910591</c:v>
                </c:pt>
                <c:pt idx="169">
                  <c:v>19.45527024920384</c:v>
                </c:pt>
                <c:pt idx="170">
                  <c:v>6.881586610184367</c:v>
                </c:pt>
                <c:pt idx="171">
                  <c:v>15.067389372565943</c:v>
                </c:pt>
                <c:pt idx="172">
                  <c:v>52.087299405219724</c:v>
                </c:pt>
                <c:pt idx="173">
                  <c:v>11.32616626687773</c:v>
                </c:pt>
                <c:pt idx="174">
                  <c:v>40.25179202482378</c:v>
                </c:pt>
                <c:pt idx="175">
                  <c:v>3.3880519126922906</c:v>
                </c:pt>
                <c:pt idx="176">
                  <c:v>11.655517540724098</c:v>
                </c:pt>
                <c:pt idx="177">
                  <c:v>3.2632286193512217</c:v>
                </c:pt>
                <c:pt idx="178">
                  <c:v>3.1571171337550212</c:v>
                </c:pt>
                <c:pt idx="179">
                  <c:v>33.55486756105951</c:v>
                </c:pt>
                <c:pt idx="180">
                  <c:v>40.449896707388596</c:v>
                </c:pt>
                <c:pt idx="181">
                  <c:v>3.7831726468541893</c:v>
                </c:pt>
                <c:pt idx="182">
                  <c:v>22.58278100951956</c:v>
                </c:pt>
                <c:pt idx="183">
                  <c:v>23.627711005170212</c:v>
                </c:pt>
                <c:pt idx="184">
                  <c:v>38.89331705980522</c:v>
                </c:pt>
                <c:pt idx="185">
                  <c:v>3.878146057006894</c:v>
                </c:pt>
                <c:pt idx="186">
                  <c:v>17.611853819807916</c:v>
                </c:pt>
                <c:pt idx="187">
                  <c:v>98.23901917126912</c:v>
                </c:pt>
                <c:pt idx="188">
                  <c:v>5.538573229910971</c:v>
                </c:pt>
                <c:pt idx="189">
                  <c:v>37.64835690228284</c:v>
                </c:pt>
                <c:pt idx="190">
                  <c:v>21.09892210989221</c:v>
                </c:pt>
                <c:pt idx="191">
                  <c:v>93.64329715459078</c:v>
                </c:pt>
                <c:pt idx="192">
                  <c:v>89.79600509571064</c:v>
                </c:pt>
                <c:pt idx="193">
                  <c:v>120.03585016095992</c:v>
                </c:pt>
                <c:pt idx="194">
                  <c:v>3.7323101455052825</c:v>
                </c:pt>
                <c:pt idx="195">
                  <c:v>4.544957937288321</c:v>
                </c:pt>
                <c:pt idx="196">
                  <c:v>4.8088972431077694</c:v>
                </c:pt>
                <c:pt idx="197">
                  <c:v>4.653162621823046</c:v>
                </c:pt>
                <c:pt idx="198">
                  <c:v>3.3417978669375317</c:v>
                </c:pt>
                <c:pt idx="199">
                  <c:v>89.79600509571064</c:v>
                </c:pt>
              </c:numCache>
            </c:numRef>
          </c:xVal>
          <c:yVal>
            <c:numRef>
              <c:f>Graph!$D$47:$D$246</c:f>
              <c:numCache>
                <c:ptCount val="200"/>
                <c:pt idx="0">
                  <c:v>2568.8440000000005</c:v>
                </c:pt>
                <c:pt idx="1">
                  <c:v>4368.173000000001</c:v>
                </c:pt>
                <c:pt idx="2">
                  <c:v>5325.465</c:v>
                </c:pt>
                <c:pt idx="3">
                  <c:v>3240.0730000000017</c:v>
                </c:pt>
                <c:pt idx="4">
                  <c:v>2922.831000000001</c:v>
                </c:pt>
                <c:pt idx="5">
                  <c:v>4658.303000000002</c:v>
                </c:pt>
                <c:pt idx="6">
                  <c:v>5601.475</c:v>
                </c:pt>
                <c:pt idx="7">
                  <c:v>343.23</c:v>
                </c:pt>
                <c:pt idx="8">
                  <c:v>4986.265000000001</c:v>
                </c:pt>
                <c:pt idx="9">
                  <c:v>989.9230000000001</c:v>
                </c:pt>
                <c:pt idx="10">
                  <c:v>541.0230000000001</c:v>
                </c:pt>
                <c:pt idx="11">
                  <c:v>5889.709999999998</c:v>
                </c:pt>
                <c:pt idx="12">
                  <c:v>710.423</c:v>
                </c:pt>
                <c:pt idx="13">
                  <c:v>166.50799999999998</c:v>
                </c:pt>
                <c:pt idx="14">
                  <c:v>6236.674</c:v>
                </c:pt>
                <c:pt idx="15">
                  <c:v>4781.942000000003</c:v>
                </c:pt>
                <c:pt idx="16">
                  <c:v>435.52300000000014</c:v>
                </c:pt>
                <c:pt idx="17">
                  <c:v>835.723</c:v>
                </c:pt>
                <c:pt idx="18">
                  <c:v>3318.673000000001</c:v>
                </c:pt>
                <c:pt idx="19">
                  <c:v>5949.509999999998</c:v>
                </c:pt>
                <c:pt idx="20">
                  <c:v>6109.647</c:v>
                </c:pt>
                <c:pt idx="21">
                  <c:v>6039.178</c:v>
                </c:pt>
                <c:pt idx="22">
                  <c:v>73.69999999999999</c:v>
                </c:pt>
                <c:pt idx="23">
                  <c:v>1243.7030000000004</c:v>
                </c:pt>
                <c:pt idx="24">
                  <c:v>5418.375</c:v>
                </c:pt>
                <c:pt idx="25">
                  <c:v>4436.773000000001</c:v>
                </c:pt>
                <c:pt idx="26">
                  <c:v>1041.5230000000001</c:v>
                </c:pt>
                <c:pt idx="27">
                  <c:v>1112.803</c:v>
                </c:pt>
                <c:pt idx="28">
                  <c:v>6155.147</c:v>
                </c:pt>
                <c:pt idx="29">
                  <c:v>5807.309999999999</c:v>
                </c:pt>
                <c:pt idx="30">
                  <c:v>4841.192000000002</c:v>
                </c:pt>
                <c:pt idx="31">
                  <c:v>2605.1440000000007</c:v>
                </c:pt>
                <c:pt idx="32">
                  <c:v>2693.031000000001</c:v>
                </c:pt>
                <c:pt idx="33">
                  <c:v>767.623</c:v>
                </c:pt>
                <c:pt idx="34">
                  <c:v>5026.5650000000005</c:v>
                </c:pt>
                <c:pt idx="35">
                  <c:v>5640.775</c:v>
                </c:pt>
                <c:pt idx="36">
                  <c:v>4485.473000000002</c:v>
                </c:pt>
                <c:pt idx="37">
                  <c:v>1158.4030000000002</c:v>
                </c:pt>
                <c:pt idx="38">
                  <c:v>736.123</c:v>
                </c:pt>
                <c:pt idx="39">
                  <c:v>576.3230000000001</c:v>
                </c:pt>
                <c:pt idx="40">
                  <c:v>605.123</c:v>
                </c:pt>
                <c:pt idx="41">
                  <c:v>1186.5030000000002</c:v>
                </c:pt>
                <c:pt idx="42">
                  <c:v>5369.475</c:v>
                </c:pt>
                <c:pt idx="43">
                  <c:v>2746.531000000001</c:v>
                </c:pt>
                <c:pt idx="44">
                  <c:v>2976.4310000000014</c:v>
                </c:pt>
                <c:pt idx="45">
                  <c:v>4508.403000000002</c:v>
                </c:pt>
                <c:pt idx="46">
                  <c:v>1272.8440000000005</c:v>
                </c:pt>
                <c:pt idx="47">
                  <c:v>5691.209999999999</c:v>
                </c:pt>
                <c:pt idx="48">
                  <c:v>2633.1440000000007</c:v>
                </c:pt>
                <c:pt idx="49">
                  <c:v>2948.131000000001</c:v>
                </c:pt>
                <c:pt idx="50">
                  <c:v>5344.965</c:v>
                </c:pt>
                <c:pt idx="51">
                  <c:v>2712.331000000001</c:v>
                </c:pt>
                <c:pt idx="52">
                  <c:v>22.5</c:v>
                </c:pt>
                <c:pt idx="53">
                  <c:v>1131.303</c:v>
                </c:pt>
                <c:pt idx="54">
                  <c:v>198.12999999999997</c:v>
                </c:pt>
                <c:pt idx="55">
                  <c:v>2657.9310000000005</c:v>
                </c:pt>
                <c:pt idx="56">
                  <c:v>5768.709999999998</c:v>
                </c:pt>
                <c:pt idx="57">
                  <c:v>5969.009999999999</c:v>
                </c:pt>
                <c:pt idx="58">
                  <c:v>867.2230000000001</c:v>
                </c:pt>
                <c:pt idx="59">
                  <c:v>3255.7730000000015</c:v>
                </c:pt>
                <c:pt idx="60">
                  <c:v>5666.8099999999995</c:v>
                </c:pt>
                <c:pt idx="61">
                  <c:v>625.123</c:v>
                </c:pt>
                <c:pt idx="62">
                  <c:v>4449.973000000002</c:v>
                </c:pt>
                <c:pt idx="63">
                  <c:v>1059.1230000000003</c:v>
                </c:pt>
                <c:pt idx="64">
                  <c:v>4380.973000000001</c:v>
                </c:pt>
                <c:pt idx="65">
                  <c:v>4682.403000000002</c:v>
                </c:pt>
                <c:pt idx="66">
                  <c:v>4708.242000000003</c:v>
                </c:pt>
                <c:pt idx="67">
                  <c:v>86.8</c:v>
                </c:pt>
                <c:pt idx="68">
                  <c:v>5430.275</c:v>
                </c:pt>
                <c:pt idx="69">
                  <c:v>4669.803000000002</c:v>
                </c:pt>
                <c:pt idx="70">
                  <c:v>6050.477999999999</c:v>
                </c:pt>
                <c:pt idx="71">
                  <c:v>6166.147</c:v>
                </c:pt>
                <c:pt idx="72">
                  <c:v>5440.975</c:v>
                </c:pt>
                <c:pt idx="73">
                  <c:v>5651.3099999999995</c:v>
                </c:pt>
                <c:pt idx="74">
                  <c:v>5981.643999999999</c:v>
                </c:pt>
                <c:pt idx="75">
                  <c:v>2722.531000000001</c:v>
                </c:pt>
                <c:pt idx="76">
                  <c:v>5719.3099999999995</c:v>
                </c:pt>
                <c:pt idx="77">
                  <c:v>5729.209999999999</c:v>
                </c:pt>
                <c:pt idx="78">
                  <c:v>5752.309999999999</c:v>
                </c:pt>
                <c:pt idx="79">
                  <c:v>3013.3310000000015</c:v>
                </c:pt>
                <c:pt idx="80">
                  <c:v>4851.265000000001</c:v>
                </c:pt>
                <c:pt idx="81">
                  <c:v>1069.303</c:v>
                </c:pt>
                <c:pt idx="82">
                  <c:v>5738.109999999999</c:v>
                </c:pt>
                <c:pt idx="83">
                  <c:v>4695.642000000003</c:v>
                </c:pt>
                <c:pt idx="84">
                  <c:v>366.52300000000014</c:v>
                </c:pt>
                <c:pt idx="85">
                  <c:v>2999.5310000000013</c:v>
                </c:pt>
                <c:pt idx="86">
                  <c:v>2986.9310000000014</c:v>
                </c:pt>
                <c:pt idx="87">
                  <c:v>551.123</c:v>
                </c:pt>
                <c:pt idx="88">
                  <c:v>4389.3730000000005</c:v>
                </c:pt>
                <c:pt idx="89">
                  <c:v>174.90999999999997</c:v>
                </c:pt>
                <c:pt idx="90">
                  <c:v>5699.709999999999</c:v>
                </c:pt>
                <c:pt idx="91">
                  <c:v>5609.475</c:v>
                </c:pt>
                <c:pt idx="92">
                  <c:v>5709.3099999999995</c:v>
                </c:pt>
                <c:pt idx="93">
                  <c:v>2612.1440000000007</c:v>
                </c:pt>
                <c:pt idx="94">
                  <c:v>996.7230000000001</c:v>
                </c:pt>
                <c:pt idx="95">
                  <c:v>2640.944000000001</c:v>
                </c:pt>
                <c:pt idx="96">
                  <c:v>1250.3030000000003</c:v>
                </c:pt>
                <c:pt idx="97">
                  <c:v>355.23</c:v>
                </c:pt>
                <c:pt idx="98">
                  <c:v>5447.575</c:v>
                </c:pt>
                <c:pt idx="99">
                  <c:v>846.2230000000001</c:v>
                </c:pt>
                <c:pt idx="100">
                  <c:v>610.8230000000001</c:v>
                </c:pt>
                <c:pt idx="101">
                  <c:v>180.51</c:v>
                </c:pt>
                <c:pt idx="102">
                  <c:v>1194.8030000000003</c:v>
                </c:pt>
                <c:pt idx="103">
                  <c:v>6242.074</c:v>
                </c:pt>
                <c:pt idx="104">
                  <c:v>4455.373000000001</c:v>
                </c:pt>
                <c:pt idx="105">
                  <c:v>5452.975</c:v>
                </c:pt>
                <c:pt idx="106">
                  <c:v>5034.465</c:v>
                </c:pt>
                <c:pt idx="107">
                  <c:v>348.83</c:v>
                </c:pt>
                <c:pt idx="108">
                  <c:v>4995.265000000001</c:v>
                </c:pt>
                <c:pt idx="109">
                  <c:v>4794.392000000003</c:v>
                </c:pt>
                <c:pt idx="110">
                  <c:v>851.523</c:v>
                </c:pt>
                <c:pt idx="111">
                  <c:v>3022.973000000002</c:v>
                </c:pt>
                <c:pt idx="112">
                  <c:v>2952.9310000000014</c:v>
                </c:pt>
                <c:pt idx="113">
                  <c:v>2927.631000000001</c:v>
                </c:pt>
                <c:pt idx="114">
                  <c:v>6114.147</c:v>
                </c:pt>
                <c:pt idx="115">
                  <c:v>4798.792000000002</c:v>
                </c:pt>
                <c:pt idx="116">
                  <c:v>4803.192000000002</c:v>
                </c:pt>
                <c:pt idx="117">
                  <c:v>2991.131000000001</c:v>
                </c:pt>
                <c:pt idx="118">
                  <c:v>4786.042000000003</c:v>
                </c:pt>
                <c:pt idx="119">
                  <c:v>1046.323</c:v>
                </c:pt>
                <c:pt idx="120">
                  <c:v>840.023</c:v>
                </c:pt>
                <c:pt idx="121">
                  <c:v>4855.165000000001</c:v>
                </c:pt>
                <c:pt idx="122">
                  <c:v>3003.4310000000014</c:v>
                </c:pt>
                <c:pt idx="123">
                  <c:v>580.123</c:v>
                </c:pt>
                <c:pt idx="124">
                  <c:v>4990.0650000000005</c:v>
                </c:pt>
                <c:pt idx="125">
                  <c:v>3.6</c:v>
                </c:pt>
                <c:pt idx="126">
                  <c:v>4858.765000000001</c:v>
                </c:pt>
                <c:pt idx="127">
                  <c:v>5742.409999999999</c:v>
                </c:pt>
                <c:pt idx="128">
                  <c:v>4711.642000000003</c:v>
                </c:pt>
                <c:pt idx="129">
                  <c:v>5952.909999999999</c:v>
                </c:pt>
                <c:pt idx="130">
                  <c:v>4686.942000000002</c:v>
                </c:pt>
                <c:pt idx="131">
                  <c:v>5456.075000000001</c:v>
                </c:pt>
                <c:pt idx="132">
                  <c:v>4789.192000000003</c:v>
                </c:pt>
                <c:pt idx="133">
                  <c:v>1161.5030000000002</c:v>
                </c:pt>
                <c:pt idx="134">
                  <c:v>628.0230000000001</c:v>
                </c:pt>
                <c:pt idx="135">
                  <c:v>3018.1730000000016</c:v>
                </c:pt>
                <c:pt idx="136">
                  <c:v>1189.3030000000003</c:v>
                </c:pt>
                <c:pt idx="137">
                  <c:v>5029.165000000001</c:v>
                </c:pt>
                <c:pt idx="138">
                  <c:v>357.84800000000007</c:v>
                </c:pt>
                <c:pt idx="139">
                  <c:v>439.02300000000014</c:v>
                </c:pt>
                <c:pt idx="140">
                  <c:v>5971.343999999999</c:v>
                </c:pt>
                <c:pt idx="141">
                  <c:v>2660.1310000000008</c:v>
                </c:pt>
                <c:pt idx="142">
                  <c:v>3015.3310000000015</c:v>
                </c:pt>
                <c:pt idx="143">
                  <c:v>5701.709999999999</c:v>
                </c:pt>
                <c:pt idx="144">
                  <c:v>5668.8099999999995</c:v>
                </c:pt>
                <c:pt idx="145">
                  <c:v>542.8230000000001</c:v>
                </c:pt>
                <c:pt idx="146">
                  <c:v>869.023</c:v>
                </c:pt>
                <c:pt idx="147">
                  <c:v>629.4230000000001</c:v>
                </c:pt>
                <c:pt idx="148">
                  <c:v>2978.631000000001</c:v>
                </c:pt>
                <c:pt idx="149">
                  <c:v>5457.375</c:v>
                </c:pt>
                <c:pt idx="150">
                  <c:v>4683.703000000001</c:v>
                </c:pt>
                <c:pt idx="151">
                  <c:v>199.42999999999998</c:v>
                </c:pt>
                <c:pt idx="152">
                  <c:v>2634.3440000000005</c:v>
                </c:pt>
                <c:pt idx="153">
                  <c:v>1273.9440000000004</c:v>
                </c:pt>
                <c:pt idx="154">
                  <c:v>5738.909999999999</c:v>
                </c:pt>
                <c:pt idx="155">
                  <c:v>87.908</c:v>
                </c:pt>
                <c:pt idx="156">
                  <c:v>436.3230000000001</c:v>
                </c:pt>
                <c:pt idx="157">
                  <c:v>3256.4730000000013</c:v>
                </c:pt>
                <c:pt idx="158">
                  <c:v>1042.223</c:v>
                </c:pt>
                <c:pt idx="159">
                  <c:v>1059.823</c:v>
                </c:pt>
                <c:pt idx="160">
                  <c:v>630.123</c:v>
                </c:pt>
                <c:pt idx="161">
                  <c:v>74.3</c:v>
                </c:pt>
                <c:pt idx="162">
                  <c:v>2977.2310000000016</c:v>
                </c:pt>
                <c:pt idx="163">
                  <c:v>611.3230000000001</c:v>
                </c:pt>
                <c:pt idx="164">
                  <c:v>74.8</c:v>
                </c:pt>
                <c:pt idx="165">
                  <c:v>5691.609999999999</c:v>
                </c:pt>
                <c:pt idx="166">
                  <c:v>5702.109999999999</c:v>
                </c:pt>
                <c:pt idx="167">
                  <c:v>1161.9030000000002</c:v>
                </c:pt>
                <c:pt idx="168">
                  <c:v>343.53</c:v>
                </c:pt>
                <c:pt idx="169">
                  <c:v>2976.7310000000016</c:v>
                </c:pt>
                <c:pt idx="170">
                  <c:v>436.6230000000001</c:v>
                </c:pt>
                <c:pt idx="171">
                  <c:v>1131.6030000000003</c:v>
                </c:pt>
                <c:pt idx="172">
                  <c:v>5441.275</c:v>
                </c:pt>
                <c:pt idx="173">
                  <c:v>836.023</c:v>
                </c:pt>
                <c:pt idx="174">
                  <c:v>4841.465000000001</c:v>
                </c:pt>
                <c:pt idx="175">
                  <c:v>166.70999999999998</c:v>
                </c:pt>
                <c:pt idx="176">
                  <c:v>846.4230000000001</c:v>
                </c:pt>
                <c:pt idx="177">
                  <c:v>87.10799999999999</c:v>
                </c:pt>
                <c:pt idx="178">
                  <c:v>86.908</c:v>
                </c:pt>
                <c:pt idx="179">
                  <c:v>4687.042000000002</c:v>
                </c:pt>
                <c:pt idx="180">
                  <c:v>4841.565000000001</c:v>
                </c:pt>
                <c:pt idx="181">
                  <c:v>180.63</c:v>
                </c:pt>
                <c:pt idx="182">
                  <c:v>3240.1730000000016</c:v>
                </c:pt>
                <c:pt idx="183">
                  <c:v>4381.073000000001</c:v>
                </c:pt>
                <c:pt idx="184">
                  <c:v>4798.892000000003</c:v>
                </c:pt>
                <c:pt idx="185">
                  <c:v>180.73</c:v>
                </c:pt>
                <c:pt idx="186">
                  <c:v>2641.031000000001</c:v>
                </c:pt>
                <c:pt idx="187">
                  <c:v>6050.547</c:v>
                </c:pt>
                <c:pt idx="188">
                  <c:v>357.9230000000001</c:v>
                </c:pt>
                <c:pt idx="189">
                  <c:v>4786.092000000002</c:v>
                </c:pt>
                <c:pt idx="190">
                  <c:v>3015.373000000002</c:v>
                </c:pt>
                <c:pt idx="191">
                  <c:v>5981.678</c:v>
                </c:pt>
                <c:pt idx="192">
                  <c:v>5969.043999999999</c:v>
                </c:pt>
                <c:pt idx="193">
                  <c:v>6166.174</c:v>
                </c:pt>
                <c:pt idx="194">
                  <c:v>180.52999999999997</c:v>
                </c:pt>
                <c:pt idx="195">
                  <c:v>355.24800000000005</c:v>
                </c:pt>
                <c:pt idx="196">
                  <c:v>357.8710000000001</c:v>
                </c:pt>
                <c:pt idx="197">
                  <c:v>357.85800000000006</c:v>
                </c:pt>
                <c:pt idx="198">
                  <c:v>166.51</c:v>
                </c:pt>
                <c:pt idx="199">
                  <c:v>5969.0109999999995</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16.26905176736361</c:v>
                </c:pt>
              </c:numLit>
            </c:minus>
            <c:noEndCap val="1"/>
            <c:spPr>
              <a:ln w="38100">
                <a:solidFill>
                  <a:srgbClr val="00FF00"/>
                </a:solidFill>
              </a:ln>
            </c:spPr>
          </c:errBars>
          <c:xVal>
            <c:numRef>
              <c:f>Graph!$B$47</c:f>
              <c:numCache>
                <c:ptCount val="1"/>
                <c:pt idx="0">
                  <c:v>16.26905176736361</c:v>
                </c:pt>
              </c:numCache>
            </c:numRef>
          </c:xVal>
          <c:yVal>
            <c:numRef>
              <c:f>Graph!$C$47</c:f>
              <c:numCache>
                <c:ptCount val="1"/>
                <c:pt idx="0">
                  <c:v>1921.3940000000005</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23.459006240769853</c:v>
                </c:pt>
              </c:numLit>
            </c:minus>
            <c:noEndCap val="1"/>
            <c:spPr>
              <a:ln w="38100">
                <a:solidFill>
                  <a:srgbClr val="FFCC00"/>
                </a:solidFill>
              </a:ln>
            </c:spPr>
          </c:errBars>
          <c:xVal>
            <c:numRef>
              <c:f>Graph!$B$48</c:f>
              <c:numCache>
                <c:ptCount val="1"/>
                <c:pt idx="0">
                  <c:v>23.459006240769853</c:v>
                </c:pt>
              </c:numCache>
            </c:numRef>
          </c:xVal>
          <c:yVal>
            <c:numRef>
              <c:f>Graph!$C$48</c:f>
              <c:numCache>
                <c:ptCount val="1"/>
                <c:pt idx="0">
                  <c:v>3843.423000000001</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46.42756149628622</c:v>
                </c:pt>
              </c:numLit>
            </c:minus>
            <c:noEndCap val="1"/>
            <c:spPr>
              <a:ln w="38100">
                <a:solidFill>
                  <a:srgbClr val="000080"/>
                </a:solidFill>
              </a:ln>
            </c:spPr>
          </c:errBars>
          <c:xVal>
            <c:numRef>
              <c:f>Graph!$B$49</c:f>
              <c:numCache>
                <c:ptCount val="1"/>
                <c:pt idx="0">
                  <c:v>46.42756149628622</c:v>
                </c:pt>
              </c:numCache>
            </c:numRef>
          </c:xVal>
          <c:yVal>
            <c:numRef>
              <c:f>Graph!$C$49</c:f>
              <c:numCache>
                <c:ptCount val="1"/>
                <c:pt idx="0">
                  <c:v>5179.965</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22.055167566890432</c:v>
                </c:pt>
              </c:numLit>
            </c:minus>
            <c:noEndCap val="1"/>
            <c:spPr>
              <a:ln w="38100">
                <a:solidFill>
                  <a:srgbClr val="FFFF00"/>
                </a:solidFill>
              </a:ln>
            </c:spPr>
          </c:errBars>
          <c:xVal>
            <c:numRef>
              <c:f>Graph!$B$50</c:f>
              <c:numCache>
                <c:ptCount val="1"/>
                <c:pt idx="0">
                  <c:v>22.055167566890432</c:v>
                </c:pt>
              </c:numCache>
            </c:numRef>
          </c:xVal>
          <c:yVal>
            <c:numRef>
              <c:f>Graph!$C$50</c:f>
              <c:numCache>
                <c:ptCount val="1"/>
                <c:pt idx="0">
                  <c:v>3131.5230000000015</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18.65562447626283</c:v>
                </c:pt>
              </c:numLit>
            </c:minus>
            <c:noEndCap val="1"/>
            <c:spPr>
              <a:ln w="38100">
                <a:solidFill>
                  <a:srgbClr val="33CCCC"/>
                </a:solidFill>
              </a:ln>
            </c:spPr>
          </c:errBars>
          <c:xVal>
            <c:numRef>
              <c:f>Graph!$B$51</c:f>
              <c:numCache>
                <c:ptCount val="1"/>
                <c:pt idx="0">
                  <c:v>18.65562447626283</c:v>
                </c:pt>
              </c:numCache>
            </c:numRef>
          </c:xVal>
          <c:yVal>
            <c:numRef>
              <c:f>Graph!$C$51</c:f>
              <c:numCache>
                <c:ptCount val="1"/>
                <c:pt idx="0">
                  <c:v>2834.681000000001</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56.11692957324182</c:v>
                </c:pt>
              </c:numLit>
            </c:minus>
            <c:noEndCap val="1"/>
            <c:spPr>
              <a:ln w="38100">
                <a:solidFill>
                  <a:srgbClr val="99CC00"/>
                </a:solidFill>
              </a:ln>
            </c:spPr>
          </c:errBars>
          <c:xVal>
            <c:numRef>
              <c:f>Graph!$B$53</c:f>
              <c:numCache>
                <c:ptCount val="1"/>
                <c:pt idx="0">
                  <c:v>56.11692957324182</c:v>
                </c:pt>
              </c:numCache>
            </c:numRef>
          </c:xVal>
          <c:yVal>
            <c:numRef>
              <c:f>Graph!$C$53</c:f>
              <c:numCache>
                <c:ptCount val="1"/>
                <c:pt idx="0">
                  <c:v>5529.425</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41.673290052526866</c:v>
                </c:pt>
              </c:numLit>
            </c:minus>
            <c:noEndCap val="1"/>
            <c:spPr>
              <a:ln w="38100">
                <a:solidFill>
                  <a:srgbClr val="800080"/>
                </a:solidFill>
              </a:ln>
            </c:spPr>
          </c:errBars>
          <c:xVal>
            <c:numRef>
              <c:f>Graph!$B$55</c:f>
              <c:numCache>
                <c:ptCount val="1"/>
                <c:pt idx="0">
                  <c:v>41.673290052526866</c:v>
                </c:pt>
              </c:numCache>
            </c:numRef>
          </c:xVal>
          <c:yVal>
            <c:numRef>
              <c:f>Graph!$C$55</c:f>
              <c:numCache>
                <c:ptCount val="1"/>
                <c:pt idx="0">
                  <c:v>4922.515000000001</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12.892494657236057</c:v>
                </c:pt>
              </c:numLit>
            </c:minus>
            <c:noEndCap val="1"/>
            <c:spPr>
              <a:ln w="38100">
                <a:solidFill>
                  <a:srgbClr val="FF6600"/>
                </a:solidFill>
              </a:ln>
            </c:spPr>
          </c:errBars>
          <c:xVal>
            <c:numRef>
              <c:f>Graph!$B$56</c:f>
              <c:numCache>
                <c:ptCount val="1"/>
                <c:pt idx="0">
                  <c:v>12.892494657236057</c:v>
                </c:pt>
              </c:numCache>
            </c:numRef>
          </c:xVal>
          <c:yVal>
            <c:numRef>
              <c:f>Graph!$C$56</c:f>
              <c:numCache>
                <c:ptCount val="1"/>
                <c:pt idx="0">
                  <c:v>929.4730000000001</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81.25572942887051</c:v>
                </c:pt>
              </c:numLit>
            </c:minus>
            <c:noEndCap val="1"/>
            <c:spPr>
              <a:ln w="38100">
                <a:solidFill>
                  <a:srgbClr val="993366"/>
                </a:solidFill>
              </a:ln>
            </c:spPr>
          </c:errBars>
          <c:xVal>
            <c:numRef>
              <c:f>Graph!$B$58</c:f>
              <c:numCache>
                <c:ptCount val="1"/>
                <c:pt idx="0">
                  <c:v>81.25572942887051</c:v>
                </c:pt>
              </c:numCache>
            </c:numRef>
          </c:xVal>
          <c:yVal>
            <c:numRef>
              <c:f>Graph!$C$58</c:f>
              <c:numCache>
                <c:ptCount val="1"/>
                <c:pt idx="0">
                  <c:v>5848.509999999998</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34.584647476035414</c:v>
                </c:pt>
              </c:numLit>
            </c:minus>
            <c:noEndCap val="1"/>
            <c:spPr>
              <a:ln w="38100">
                <a:solidFill>
                  <a:srgbClr val="0000FF"/>
                </a:solidFill>
              </a:ln>
            </c:spPr>
          </c:errBars>
          <c:xVal>
            <c:numRef>
              <c:f>Graph!$B$62</c:f>
              <c:numCache>
                <c:ptCount val="1"/>
                <c:pt idx="0">
                  <c:v>34.584647476035414</c:v>
                </c:pt>
              </c:numCache>
            </c:numRef>
          </c:xVal>
          <c:yVal>
            <c:numRef>
              <c:f>Graph!$C$62</c:f>
              <c:numCache>
                <c:ptCount val="1"/>
                <c:pt idx="0">
                  <c:v>4746.792000000003</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6.541122349662941</c:v>
                </c:pt>
              </c:numLit>
            </c:minus>
            <c:noEndCap val="1"/>
            <c:spPr>
              <a:ln w="38100">
                <a:solidFill>
                  <a:srgbClr val="FF0000"/>
                </a:solidFill>
              </a:ln>
            </c:spPr>
          </c:errBars>
          <c:xVal>
            <c:numRef>
              <c:f>Graph!$B$63</c:f>
              <c:numCache>
                <c:ptCount val="1"/>
                <c:pt idx="0">
                  <c:v>6.541122349662941</c:v>
                </c:pt>
              </c:numCache>
            </c:numRef>
          </c:xVal>
          <c:yVal>
            <c:numRef>
              <c:f>Graph!$C$63</c:f>
              <c:numCache>
                <c:ptCount val="1"/>
                <c:pt idx="0">
                  <c:v>401.02300000000014</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2.0529387684312663</c:v>
                </c:pt>
              </c:numLit>
            </c:minus>
            <c:noEndCap val="1"/>
            <c:spPr>
              <a:ln w="38100">
                <a:solidFill>
                  <a:srgbClr val="800000"/>
                </a:solidFill>
              </a:ln>
            </c:spPr>
          </c:errBars>
          <c:xVal>
            <c:numRef>
              <c:f>Graph!$B$69</c:f>
              <c:numCache>
                <c:ptCount val="1"/>
                <c:pt idx="0">
                  <c:v>2.0529387684312663</c:v>
                </c:pt>
              </c:numCache>
            </c:numRef>
          </c:xVal>
          <c:yVal>
            <c:numRef>
              <c:f>Graph!$C$69</c:f>
              <c:numCache>
                <c:ptCount val="1"/>
                <c:pt idx="0">
                  <c:v>48.099999999999994</c:v>
                </c:pt>
              </c:numCache>
            </c:numRef>
          </c:yVal>
          <c:smooth val="0"/>
        </c:ser>
        <c:axId val="59488060"/>
        <c:axId val="65630493"/>
      </c:scatterChart>
      <c:valAx>
        <c:axId val="59488060"/>
        <c:scaling>
          <c:orientation val="minMax"/>
          <c:max val="250"/>
          <c:min val="0"/>
        </c:scaling>
        <c:axPos val="t"/>
        <c:title>
          <c:tx>
            <c:rich>
              <a:bodyPr vert="horz" rot="0"/>
              <a:lstStyle/>
              <a:p>
                <a:pPr algn="l">
                  <a:defRPr/>
                </a:pPr>
                <a:r>
                  <a:rPr lang="en-US" cap="none" sz="1000" b="0" i="0" u="none" baseline="0"/>
                  <a:t>proportion killed by cause in 2002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5630493"/>
        <c:crossesAt val="7000"/>
        <c:crossBetween val="midCat"/>
        <c:dispUnits/>
        <c:majorUnit val="25"/>
        <c:minorUnit val="1"/>
      </c:valAx>
      <c:valAx>
        <c:axId val="65630493"/>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9488060"/>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8515625" style="0" customWidth="1"/>
    <col min="6" max="6" width="26.28125" style="49" customWidth="1"/>
    <col min="7" max="7" width="10.57421875" style="4" customWidth="1"/>
    <col min="8" max="8" width="13.8515625" style="0" customWidth="1"/>
    <col min="9" max="9" width="14.00390625" style="0" customWidth="1"/>
  </cols>
  <sheetData>
    <row r="1" spans="1:140" ht="84" customHeight="1">
      <c r="A1" s="148" t="s">
        <v>424</v>
      </c>
      <c r="B1" s="149" t="s">
        <v>425</v>
      </c>
      <c r="C1" s="7" t="s">
        <v>426</v>
      </c>
      <c r="D1" s="150" t="s">
        <v>427</v>
      </c>
      <c r="E1" s="151" t="s">
        <v>790</v>
      </c>
      <c r="F1" s="151" t="s">
        <v>791</v>
      </c>
      <c r="G1" s="152" t="s">
        <v>459</v>
      </c>
      <c r="H1" s="151" t="s">
        <v>792</v>
      </c>
      <c r="I1" s="151" t="s">
        <v>478</v>
      </c>
      <c r="J1" s="153" t="s">
        <v>785</v>
      </c>
      <c r="K1" s="153" t="s">
        <v>786</v>
      </c>
      <c r="L1" s="154"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69</v>
      </c>
      <c r="J3" t="s">
        <v>714</v>
      </c>
    </row>
    <row r="4" spans="1:7" ht="12.75" customHeight="1">
      <c r="A4" s="45">
        <v>0</v>
      </c>
      <c r="B4" s="44" t="s">
        <v>429</v>
      </c>
      <c r="C4" s="45"/>
      <c r="D4" s="47" t="s">
        <v>444</v>
      </c>
      <c r="E4" s="44">
        <v>179069.01512038457</v>
      </c>
      <c r="F4" s="44">
        <v>28.687762755588686</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1376.2802787764367</v>
      </c>
      <c r="F7" s="20">
        <v>13.901820997741785</v>
      </c>
      <c r="G7" s="20">
        <v>99</v>
      </c>
    </row>
    <row r="8" spans="1:7" ht="12.75" customHeight="1">
      <c r="A8" s="14" t="s">
        <v>446</v>
      </c>
      <c r="B8" s="33" t="s">
        <v>395</v>
      </c>
      <c r="C8" s="14">
        <v>2</v>
      </c>
      <c r="D8" s="14" t="s">
        <v>442</v>
      </c>
      <c r="E8" s="21">
        <v>4001.635075187238</v>
      </c>
      <c r="F8" s="21">
        <v>13.798741638576683</v>
      </c>
      <c r="G8" s="21">
        <v>290</v>
      </c>
    </row>
    <row r="9" spans="1:7" ht="12.75" customHeight="1">
      <c r="A9" s="15" t="s">
        <v>447</v>
      </c>
      <c r="B9" s="34" t="s">
        <v>117</v>
      </c>
      <c r="C9" s="15">
        <v>3</v>
      </c>
      <c r="D9" s="15" t="s">
        <v>441</v>
      </c>
      <c r="E9" s="22">
        <v>16836.989669306367</v>
      </c>
      <c r="F9" s="22">
        <v>38.00674868917916</v>
      </c>
      <c r="G9" s="22">
        <v>443</v>
      </c>
    </row>
    <row r="10" spans="1:7" ht="12.75" customHeight="1">
      <c r="A10" s="16" t="s">
        <v>448</v>
      </c>
      <c r="B10" s="35" t="s">
        <v>396</v>
      </c>
      <c r="C10" s="16">
        <v>4</v>
      </c>
      <c r="D10" s="16" t="s">
        <v>440</v>
      </c>
      <c r="E10" s="23">
        <v>30099.190457860597</v>
      </c>
      <c r="F10" s="23">
        <v>21.669683554975233</v>
      </c>
      <c r="G10" s="23">
        <v>1389</v>
      </c>
    </row>
    <row r="11" spans="1:7" ht="12.75" customHeight="1">
      <c r="A11" s="7" t="s">
        <v>449</v>
      </c>
      <c r="B11" s="36" t="s">
        <v>397</v>
      </c>
      <c r="C11" s="7">
        <v>5</v>
      </c>
      <c r="D11" s="7" t="s">
        <v>439</v>
      </c>
      <c r="E11" s="24">
        <v>9984.388884548765</v>
      </c>
      <c r="F11" s="24">
        <v>17.60915147186731</v>
      </c>
      <c r="G11" s="24">
        <v>567</v>
      </c>
    </row>
    <row r="12" spans="1:7" ht="12.75" customHeight="1">
      <c r="A12" s="10" t="s">
        <v>455</v>
      </c>
      <c r="B12" s="37" t="s">
        <v>398</v>
      </c>
      <c r="C12" s="10">
        <v>6</v>
      </c>
      <c r="D12" s="10" t="s">
        <v>438</v>
      </c>
      <c r="E12" s="25">
        <v>14405.905797392526</v>
      </c>
      <c r="F12" s="25">
        <v>34.137217529366175</v>
      </c>
      <c r="G12" s="25">
        <v>422</v>
      </c>
    </row>
    <row r="13" spans="1:7" ht="12.75" customHeight="1">
      <c r="A13" s="11" t="s">
        <v>450</v>
      </c>
      <c r="B13" s="38" t="s">
        <v>399</v>
      </c>
      <c r="C13" s="11">
        <v>7</v>
      </c>
      <c r="D13" s="11" t="s">
        <v>437</v>
      </c>
      <c r="E13" s="26">
        <v>23051.72103772046</v>
      </c>
      <c r="F13" s="26">
        <v>16.524531209835455</v>
      </c>
      <c r="G13" s="26">
        <v>1395</v>
      </c>
    </row>
    <row r="14" spans="1:7" ht="12.75" customHeight="1">
      <c r="A14" s="13" t="s">
        <v>451</v>
      </c>
      <c r="B14" s="39" t="s">
        <v>70</v>
      </c>
      <c r="C14" s="13">
        <v>8</v>
      </c>
      <c r="D14" s="13" t="s">
        <v>436</v>
      </c>
      <c r="E14" s="27">
        <v>8280.68467942648</v>
      </c>
      <c r="F14" s="27">
        <v>19.16825157274648</v>
      </c>
      <c r="G14" s="27">
        <v>432</v>
      </c>
    </row>
    <row r="15" spans="1:140" ht="12.75" customHeight="1">
      <c r="A15" s="12" t="s">
        <v>452</v>
      </c>
      <c r="B15" s="40" t="s">
        <v>114</v>
      </c>
      <c r="C15" s="12">
        <v>9</v>
      </c>
      <c r="D15" s="12" t="s">
        <v>435</v>
      </c>
      <c r="E15" s="28">
        <v>14518.289077479767</v>
      </c>
      <c r="F15" s="28">
        <v>55.41331708961743</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16000.551683470207</v>
      </c>
      <c r="F16" s="29">
        <v>37.64835690228284</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35200.03399751857</v>
      </c>
      <c r="F17" s="30">
        <v>89.79600509571064</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5313.344481697175</v>
      </c>
      <c r="F18" s="31">
        <v>41.51050376325918</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458.549007218497</v>
      </c>
      <c r="F21" s="30">
        <v>101.89977938188822</v>
      </c>
      <c r="G21" s="30">
        <v>4.5</v>
      </c>
      <c r="H21" s="55">
        <v>0.458549007218497</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682.384377423576</v>
      </c>
      <c r="F22" s="30">
        <v>76.67240195770516</v>
      </c>
      <c r="G22" s="30">
        <v>8.9</v>
      </c>
      <c r="H22" s="55">
        <v>0.6823843774235759</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922.8813940470611</v>
      </c>
      <c r="F23" s="24">
        <v>47.32725097677236</v>
      </c>
      <c r="G23" s="24">
        <v>19.5</v>
      </c>
      <c r="H23" s="55">
        <v>0.9228813940470612</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1773.1078501631061</v>
      </c>
      <c r="F24" s="29">
        <v>56.64881310425259</v>
      </c>
      <c r="G24" s="29">
        <v>31.3</v>
      </c>
      <c r="H24" s="55">
        <v>1.7731078501631061</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1348.7084860284012</v>
      </c>
      <c r="F25" s="30">
        <v>83.77071341791311</v>
      </c>
      <c r="G25" s="30">
        <v>16.1</v>
      </c>
      <c r="H25" s="55">
        <v>1.3487084860284013</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935.6190229210193</v>
      </c>
      <c r="F26" s="30">
        <v>90.83679834184653</v>
      </c>
      <c r="G26" s="30">
        <v>10.3</v>
      </c>
      <c r="H26" s="55">
        <v>0.9356190229210193</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15.626189821565918</v>
      </c>
      <c r="F27" s="30">
        <v>52.087299405219724</v>
      </c>
      <c r="G27" s="30">
        <v>0.3</v>
      </c>
      <c r="H27" s="55">
        <v>0.015626189821565918</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13510.42039541929</v>
      </c>
      <c r="F28" s="29">
        <v>46.42756149628622</v>
      </c>
      <c r="G28" s="29">
        <v>291</v>
      </c>
      <c r="H28" s="55">
        <v>13.51042039541929</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5313.344481697175</v>
      </c>
      <c r="F29" s="31">
        <v>41.673290052526866</v>
      </c>
      <c r="G29" s="31">
        <v>127.5</v>
      </c>
      <c r="H29" s="55">
        <v>5.313344481697175</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161.97598981293018</v>
      </c>
      <c r="F30" s="30">
        <v>41.53230508023851</v>
      </c>
      <c r="G30" s="30">
        <v>3.9</v>
      </c>
      <c r="H30" s="55">
        <v>0.16197598981293018</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510.2906041829466</v>
      </c>
      <c r="F31" s="30">
        <v>70.87369502540925</v>
      </c>
      <c r="G31" s="30">
        <v>7.2</v>
      </c>
      <c r="H31" s="55">
        <v>0.5102906041829466</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5898.778916691891</v>
      </c>
      <c r="F32" s="30">
        <v>99.81013395417752</v>
      </c>
      <c r="G32" s="30">
        <v>59.1</v>
      </c>
      <c r="H32" s="55">
        <v>5.898778916691891</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229.67438461661305</v>
      </c>
      <c r="F33" s="30">
        <v>44.1681508878102</v>
      </c>
      <c r="G33" s="30">
        <v>5.2</v>
      </c>
      <c r="H33" s="55">
        <v>0.22967438461661305</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548.9260382744139</v>
      </c>
      <c r="F34" s="30">
        <v>67.76864670054493</v>
      </c>
      <c r="G34" s="30">
        <v>8.1</v>
      </c>
      <c r="H34" s="55">
        <v>0.5489260382744139</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25.25249543844585</v>
      </c>
      <c r="F35" s="30">
        <v>63.13123859611463</v>
      </c>
      <c r="G35" s="30">
        <v>0.4</v>
      </c>
      <c r="H35" s="55">
        <v>0.025252495438445852</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4912.2666828850815</v>
      </c>
      <c r="F36" s="30">
        <v>82.14492780744284</v>
      </c>
      <c r="G36" s="30">
        <v>59.8</v>
      </c>
      <c r="H36" s="55">
        <v>4.912266682885082</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773.7504480124319</v>
      </c>
      <c r="F37" s="30">
        <v>143.2871200023022</v>
      </c>
      <c r="G37" s="30">
        <v>5.4</v>
      </c>
      <c r="H37" s="55">
        <v>0.7737504480124319</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166.1022201801034</v>
      </c>
      <c r="F38" s="24">
        <v>43.71111057371142</v>
      </c>
      <c r="G38" s="24">
        <v>3.8</v>
      </c>
      <c r="H38" s="55">
        <v>0.1661022201801034</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6695.472104938931</v>
      </c>
      <c r="F39" s="30">
        <v>81.25572942887051</v>
      </c>
      <c r="G39" s="30">
        <v>82.4</v>
      </c>
      <c r="H39" s="55">
        <v>6.695472104938931</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4436.488217503786</v>
      </c>
      <c r="F40" s="30">
        <v>108.20702969521429</v>
      </c>
      <c r="G40" s="30">
        <v>41</v>
      </c>
      <c r="H40" s="55">
        <v>4.436488217503785</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5507.527698052864</v>
      </c>
      <c r="F41" s="30">
        <v>95.78309040091938</v>
      </c>
      <c r="G41" s="30">
        <v>57.5</v>
      </c>
      <c r="H41" s="55">
        <v>5.507527698052864</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328.18436296973215</v>
      </c>
      <c r="F42" s="25">
        <v>52.092756026941615</v>
      </c>
      <c r="G42" s="25">
        <v>6.3</v>
      </c>
      <c r="H42" s="55">
        <v>0.32818436296973214</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115.67171846884818</v>
      </c>
      <c r="F43" s="26">
        <v>16.524531209835455</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1303.6767400519625</v>
      </c>
      <c r="F44" s="30">
        <v>118.51606727745114</v>
      </c>
      <c r="G44" s="30">
        <v>11</v>
      </c>
      <c r="H44" s="55">
        <v>1.3036767400519624</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83.8143004293528</v>
      </c>
      <c r="F45" s="24">
        <v>19.95578581651257</v>
      </c>
      <c r="G45" s="24">
        <v>4.2</v>
      </c>
      <c r="H45" s="55">
        <v>0.0838143004293528</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710.5625764410728</v>
      </c>
      <c r="F46" s="30">
        <v>71.05625764410728</v>
      </c>
      <c r="G46" s="30">
        <v>10</v>
      </c>
      <c r="H46" s="55">
        <v>0.7105625764410728</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137.5056649606323</v>
      </c>
      <c r="F47" s="28">
        <v>68.75283248031614</v>
      </c>
      <c r="G47" s="28">
        <v>2</v>
      </c>
      <c r="H47" s="55">
        <v>0.1375056649606323</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1151.2442639406402</v>
      </c>
      <c r="F48" s="26">
        <v>24.28785366963376</v>
      </c>
      <c r="G48" s="26">
        <v>47.4</v>
      </c>
      <c r="H48" s="55">
        <v>1.1512442639406402</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5.836581074761152</v>
      </c>
      <c r="F49" s="27">
        <v>19.45527024920384</v>
      </c>
      <c r="G49" s="27">
        <v>0.3</v>
      </c>
      <c r="H49" s="55">
        <v>0.005836581074761152</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76.6290943179048</v>
      </c>
      <c r="F50" s="28">
        <v>95.786367897381</v>
      </c>
      <c r="G50" s="28">
        <v>0.8</v>
      </c>
      <c r="H50" s="55">
        <v>0.07662909431790481</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28.247620648467205</v>
      </c>
      <c r="F51" s="30">
        <v>70.61905162116801</v>
      </c>
      <c r="G51" s="30">
        <v>0.4</v>
      </c>
      <c r="H51" s="55">
        <v>0.028247620648467205</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784.2511163230588</v>
      </c>
      <c r="F52" s="28">
        <v>76.88736434539793</v>
      </c>
      <c r="G52" s="28">
        <v>10.2</v>
      </c>
      <c r="H52" s="55">
        <v>0.7842511163230588</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4.5202168117697825</v>
      </c>
      <c r="F53" s="24">
        <v>15.067389372565943</v>
      </c>
      <c r="G53" s="24">
        <v>0.3</v>
      </c>
      <c r="H53" s="55">
        <v>0.004520216811769782</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1519.9597794981285</v>
      </c>
      <c r="F54" s="27">
        <v>39.998941565740225</v>
      </c>
      <c r="G54" s="27">
        <v>38</v>
      </c>
      <c r="H54" s="55">
        <v>1.5199597794981285</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3.889331705980522</v>
      </c>
      <c r="F55" s="21">
        <v>38.89331705980522</v>
      </c>
      <c r="G55" s="21">
        <v>0.1</v>
      </c>
      <c r="H55" s="55">
        <v>0.003889331705980522</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72.66329893100927</v>
      </c>
      <c r="F56" s="28">
        <v>55.89484533154559</v>
      </c>
      <c r="G56" s="28">
        <v>1.3</v>
      </c>
      <c r="H56" s="55">
        <v>0.07266329893100927</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3130.25043187731</v>
      </c>
      <c r="F57" s="28">
        <v>81.09457077402357</v>
      </c>
      <c r="G57" s="28">
        <v>38.6</v>
      </c>
      <c r="H57" s="55">
        <v>3.13025043187731</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767.1042978357387</v>
      </c>
      <c r="F58" s="28">
        <v>77.48528260967058</v>
      </c>
      <c r="G58" s="28">
        <v>9.9</v>
      </c>
      <c r="H58" s="55">
        <v>0.7671042978357387</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0.8861547286154728</v>
      </c>
      <c r="F59" s="27">
        <v>21.09892210989221</v>
      </c>
      <c r="G59" s="27">
        <v>0.042</v>
      </c>
      <c r="H59" s="55">
        <v>0.0008861547286154729</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16.19435402433727</v>
      </c>
      <c r="F60" s="25">
        <v>23.134791463338956</v>
      </c>
      <c r="G60" s="25">
        <v>0.7</v>
      </c>
      <c r="H60" s="55">
        <v>0.01619435402433727</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269.118750095598</v>
      </c>
      <c r="F61" s="28">
        <v>76.89107145588514</v>
      </c>
      <c r="G61" s="28">
        <v>3.5</v>
      </c>
      <c r="H61" s="55">
        <v>0.269118750095598</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281.5064738461949</v>
      </c>
      <c r="F62" s="28">
        <v>52.130828490036095</v>
      </c>
      <c r="G62" s="28">
        <v>5.4</v>
      </c>
      <c r="H62" s="55">
        <v>0.2815064738461949</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360.46727175024836</v>
      </c>
      <c r="F63" s="27">
        <v>23.10687639424669</v>
      </c>
      <c r="G63" s="27">
        <v>15.6</v>
      </c>
      <c r="H63" s="55">
        <v>0.36046727175024834</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16.623853706629934</v>
      </c>
      <c r="F64" s="25">
        <v>6.926605711095806</v>
      </c>
      <c r="G64" s="25">
        <v>2.4</v>
      </c>
      <c r="H64" s="55">
        <v>0.016623853706629933</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56.71505899081463</v>
      </c>
      <c r="F65" s="27">
        <v>13.832941217271863</v>
      </c>
      <c r="G65" s="27">
        <v>4.1</v>
      </c>
      <c r="H65" s="55">
        <v>0.05671505899081463</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282.4077626039393</v>
      </c>
      <c r="F66" s="27">
        <v>83.06110664821745</v>
      </c>
      <c r="G66" s="27">
        <v>3.4</v>
      </c>
      <c r="H66" s="55">
        <v>0.2824077626039393</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1.3243706427513684</v>
      </c>
      <c r="F67" s="25">
        <v>2.207284404585614</v>
      </c>
      <c r="G67" s="25">
        <v>0.6</v>
      </c>
      <c r="H67" s="55">
        <v>0.0013243706427513685</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347.6257930819128</v>
      </c>
      <c r="F68" s="28">
        <v>79.00586206407108</v>
      </c>
      <c r="G68" s="28">
        <v>4.4</v>
      </c>
      <c r="H68" s="55">
        <v>0.34762579308191277</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29.50401021996625</v>
      </c>
      <c r="F69" s="25">
        <v>10.17379662757457</v>
      </c>
      <c r="G69" s="25">
        <v>2.9</v>
      </c>
      <c r="H69" s="55">
        <v>0.02950401021996625</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206.79893383664665</v>
      </c>
      <c r="F70" s="28">
        <v>89.91257992897681</v>
      </c>
      <c r="G70" s="28">
        <v>2.3</v>
      </c>
      <c r="H70" s="55">
        <v>0.20679893383664666</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1.2358525832731773</v>
      </c>
      <c r="F71" s="29">
        <v>4.119508610910591</v>
      </c>
      <c r="G71" s="29">
        <v>0.3</v>
      </c>
      <c r="H71" s="55">
        <v>0.0012358525832731773</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438.1859690932853</v>
      </c>
      <c r="F72" s="27">
        <v>38.7775193887863</v>
      </c>
      <c r="G72" s="27">
        <v>11.3</v>
      </c>
      <c r="H72" s="55">
        <v>0.4381859690932853</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713.9051674594223</v>
      </c>
      <c r="F73" s="29">
        <v>6.999070269210022</v>
      </c>
      <c r="G73" s="29">
        <v>102</v>
      </c>
      <c r="H73" s="55">
        <v>0.7139051674594222</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5.164048322544668</v>
      </c>
      <c r="F74" s="27">
        <v>3.972344863495898</v>
      </c>
      <c r="G74" s="27">
        <v>1.3</v>
      </c>
      <c r="H74" s="55">
        <v>0.005164048322544667</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3.355486756105951</v>
      </c>
      <c r="F75" s="27">
        <v>33.55486756105951</v>
      </c>
      <c r="G75" s="27">
        <v>0.1</v>
      </c>
      <c r="H75" s="55">
        <v>0.0033554867561059513</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451.30842592901814</v>
      </c>
      <c r="F76" s="28">
        <v>56.41355324112727</v>
      </c>
      <c r="G76" s="28">
        <v>8</v>
      </c>
      <c r="H76" s="55">
        <v>0.45130842592901815</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8086.449551504145</v>
      </c>
      <c r="F77" s="25">
        <v>56.11692957324182</v>
      </c>
      <c r="G77" s="25">
        <v>144.1</v>
      </c>
      <c r="H77" s="55">
        <v>8.086449551504145</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141.72723108564142</v>
      </c>
      <c r="F78" s="22">
        <v>26.245783534378038</v>
      </c>
      <c r="G78" s="22">
        <v>5.4</v>
      </c>
      <c r="H78" s="55">
        <v>0.14172723108564142</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443.9719244190874</v>
      </c>
      <c r="F79" s="24">
        <v>18.49883018412864</v>
      </c>
      <c r="G79" s="24">
        <v>24</v>
      </c>
      <c r="H79" s="55">
        <v>0.4439719244190874</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124.55754245656576</v>
      </c>
      <c r="F80" s="28">
        <v>62.27877122828288</v>
      </c>
      <c r="G80" s="28">
        <v>2</v>
      </c>
      <c r="H80" s="55">
        <v>0.12455754245656575</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47.09424737467288</v>
      </c>
      <c r="F81" s="27">
        <v>15.191692701507382</v>
      </c>
      <c r="G81" s="27">
        <v>3.1</v>
      </c>
      <c r="H81" s="55">
        <v>0.04709424737467288</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708.1291216284126</v>
      </c>
      <c r="F82" s="28">
        <v>71.52819410388005</v>
      </c>
      <c r="G82" s="28">
        <v>9.9</v>
      </c>
      <c r="H82" s="55">
        <v>0.7081291216284126</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0.38781460570068943</v>
      </c>
      <c r="F83" s="24">
        <v>3.878146057006894</v>
      </c>
      <c r="G83" s="24">
        <v>0.1</v>
      </c>
      <c r="H83" s="55">
        <v>0.0003878146057006894</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20.12341514712594</v>
      </c>
      <c r="F84" s="21">
        <v>16.76951262260495</v>
      </c>
      <c r="G84" s="21">
        <v>1.2</v>
      </c>
      <c r="H84" s="55">
        <v>0.02012341514712594</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0</v>
      </c>
      <c r="F85" s="28">
        <v>0</v>
      </c>
      <c r="G85" s="28">
        <v>3.1</v>
      </c>
      <c r="H85" s="55">
        <v>0</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151.98844392375344</v>
      </c>
      <c r="F86" s="28">
        <v>37.07035217652523</v>
      </c>
      <c r="G86" s="28">
        <v>4.1</v>
      </c>
      <c r="H86" s="55">
        <v>0.15198844392375344</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6.0866626857933745</v>
      </c>
      <c r="F87" s="27">
        <v>15.216656714483436</v>
      </c>
      <c r="G87" s="27">
        <v>0.4</v>
      </c>
      <c r="H87" s="55">
        <v>0.006086662685793375</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222.01686104798227</v>
      </c>
      <c r="F88" s="27">
        <v>8.810192898729456</v>
      </c>
      <c r="G88" s="27">
        <v>25.2</v>
      </c>
      <c r="H88" s="55">
        <v>0.22201686104798227</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1399.096616443453</v>
      </c>
      <c r="F89" s="28">
        <v>62.459670376939876</v>
      </c>
      <c r="G89" s="28">
        <v>22.4</v>
      </c>
      <c r="H89" s="55">
        <v>1.399096616443453</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2391.4002866571113</v>
      </c>
      <c r="F90" s="28">
        <v>48.90389134268121</v>
      </c>
      <c r="G90" s="28">
        <v>48.9</v>
      </c>
      <c r="H90" s="55">
        <v>2.3914002866571114</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2.2582781009519564</v>
      </c>
      <c r="F91" s="27">
        <v>22.58278100951956</v>
      </c>
      <c r="G91" s="27">
        <v>0.1</v>
      </c>
      <c r="H91" s="55">
        <v>0.0022582781009519563</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3288.9865951651373</v>
      </c>
      <c r="F92" s="27">
        <v>18.65562447626283</v>
      </c>
      <c r="G92" s="27">
        <v>176.3</v>
      </c>
      <c r="H92" s="55">
        <v>3.288986595165137</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652.9899523117333</v>
      </c>
      <c r="F93" s="27">
        <v>15.0112632715341</v>
      </c>
      <c r="G93" s="27">
        <v>43.5</v>
      </c>
      <c r="H93" s="55">
        <v>0.6529899523117333</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42.915276817496455</v>
      </c>
      <c r="F94" s="25">
        <v>15.326884577677307</v>
      </c>
      <c r="G94" s="25">
        <v>2.8</v>
      </c>
      <c r="H94" s="55">
        <v>0.042915276817496455</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0.6776103825384582</v>
      </c>
      <c r="F95" s="24">
        <v>3.3880519126922906</v>
      </c>
      <c r="G95" s="24">
        <v>0.2</v>
      </c>
      <c r="H95" s="55">
        <v>0.0006776103825384582</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1442.4432161959435</v>
      </c>
      <c r="F96" s="24">
        <v>23.190405405079478</v>
      </c>
      <c r="G96" s="24">
        <v>62.2</v>
      </c>
      <c r="H96" s="55">
        <v>1.4424432161959435</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445.83273135749204</v>
      </c>
      <c r="F97" s="25">
        <v>18.97160558968051</v>
      </c>
      <c r="G97" s="25">
        <v>23.5</v>
      </c>
      <c r="H97" s="55">
        <v>0.445832731357492</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919.103323864775</v>
      </c>
      <c r="F98" s="25">
        <v>59.2969886364371</v>
      </c>
      <c r="G98" s="25">
        <v>15.5</v>
      </c>
      <c r="H98" s="55">
        <v>0.919103323864775</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119.00188298106436</v>
      </c>
      <c r="F99" s="27">
        <v>45.76995499271706</v>
      </c>
      <c r="G99" s="27">
        <v>2.6</v>
      </c>
      <c r="H99" s="55">
        <v>0.11900188298106436</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149.6852528389876</v>
      </c>
      <c r="F100" s="25">
        <v>41.57923689971877</v>
      </c>
      <c r="G100" s="25">
        <v>3.6</v>
      </c>
      <c r="H100" s="55">
        <v>0.1496852528389876</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2.622270324412892</v>
      </c>
      <c r="F101" s="24">
        <v>3.277837905516115</v>
      </c>
      <c r="G101" s="24">
        <v>0.8</v>
      </c>
      <c r="H101" s="55">
        <v>0.002622270324412892</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117.12415138992199</v>
      </c>
      <c r="F102" s="25">
        <v>37.78198431932967</v>
      </c>
      <c r="G102" s="25">
        <v>3.1</v>
      </c>
      <c r="H102" s="55">
        <v>0.117124151389922</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258.0038948727943</v>
      </c>
      <c r="F103" s="24">
        <v>3.2824923011805893</v>
      </c>
      <c r="G103" s="24">
        <v>78.6</v>
      </c>
      <c r="H103" s="55">
        <v>0.2580038948727943</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3.3978498800633186</v>
      </c>
      <c r="F104" s="23">
        <v>11.32616626687773</v>
      </c>
      <c r="G104" s="23">
        <v>0.3</v>
      </c>
      <c r="H104" s="55">
        <v>0.0033978498800633188</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406.09624126105996</v>
      </c>
      <c r="F105" s="27">
        <v>15.15284482317388</v>
      </c>
      <c r="G105" s="27">
        <v>26.8</v>
      </c>
      <c r="H105" s="55">
        <v>0.40609624126106</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89.55552792895924</v>
      </c>
      <c r="F106" s="25">
        <v>18.657401651866508</v>
      </c>
      <c r="G106" s="25">
        <v>4.8</v>
      </c>
      <c r="H106" s="55">
        <v>0.08955552792895924</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2.3627711005170213</v>
      </c>
      <c r="F107" s="27">
        <v>23.627711005170212</v>
      </c>
      <c r="G107" s="27">
        <v>0.1</v>
      </c>
      <c r="H107" s="55">
        <v>0.0023627711005170214</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2431.3007175652897</v>
      </c>
      <c r="F108" s="28">
        <v>34.584647476035414</v>
      </c>
      <c r="G108" s="28">
        <v>70.3</v>
      </c>
      <c r="H108" s="55">
        <v>2.4313007175652896</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54.533429080927625</v>
      </c>
      <c r="F109" s="27">
        <v>9.567268259811863</v>
      </c>
      <c r="G109" s="27">
        <v>5.7</v>
      </c>
      <c r="H109" s="55">
        <v>0.05453342908092763</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245.15267954859698</v>
      </c>
      <c r="F110" s="25">
        <v>46.255222556339056</v>
      </c>
      <c r="G110" s="25">
        <v>5.3</v>
      </c>
      <c r="H110" s="55">
        <v>0.24515267954859699</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163.04834609523618</v>
      </c>
      <c r="F111" s="25">
        <v>19.644379047618816</v>
      </c>
      <c r="G111" s="25">
        <v>8.3</v>
      </c>
      <c r="H111" s="55">
        <v>0.1630483460952362</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392.67016286429987</v>
      </c>
      <c r="F112" s="22">
        <v>40.48146008910308</v>
      </c>
      <c r="G112" s="22">
        <v>9.7</v>
      </c>
      <c r="H112" s="55">
        <v>0.39267016286429984</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0.37831726468541893</v>
      </c>
      <c r="F113" s="27">
        <v>3.7831726468541893</v>
      </c>
      <c r="G113" s="27">
        <v>0.1</v>
      </c>
      <c r="H113" s="55">
        <v>0.0003783172646854189</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21066.79513355914</v>
      </c>
      <c r="F114" s="26">
        <v>16.26905176736361</v>
      </c>
      <c r="G114" s="26">
        <v>1294.9</v>
      </c>
      <c r="H114" s="55">
        <v>21.06679513355914</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4.04498967073886</v>
      </c>
      <c r="F115" s="27">
        <v>40.449896707388596</v>
      </c>
      <c r="G115" s="27">
        <v>0.1</v>
      </c>
      <c r="H115" s="55">
        <v>0.00404498967073886</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30.99700788325985</v>
      </c>
      <c r="F116" s="23">
        <v>1.640053327156606</v>
      </c>
      <c r="G116" s="23">
        <v>18.9</v>
      </c>
      <c r="H116" s="55">
        <v>0.03099700788325985</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197.6276776860111</v>
      </c>
      <c r="F117" s="25">
        <v>38.00532263192521</v>
      </c>
      <c r="G117" s="25">
        <v>5.2</v>
      </c>
      <c r="H117" s="55">
        <v>0.1976276776860111</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49.33032742209994</v>
      </c>
      <c r="F118" s="27">
        <v>5.73608458396511</v>
      </c>
      <c r="G118" s="27">
        <v>8.6</v>
      </c>
      <c r="H118" s="55">
        <v>0.04933032742209994</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2.06447598305531</v>
      </c>
      <c r="F119" s="27">
        <v>6.881586610184367</v>
      </c>
      <c r="G119" s="27">
        <v>0.3</v>
      </c>
      <c r="H119" s="55">
        <v>0.00206447598305531</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179.10139795724007</v>
      </c>
      <c r="F120" s="27">
        <v>13.99229671540938</v>
      </c>
      <c r="G120" s="27">
        <v>12.8</v>
      </c>
      <c r="H120" s="55">
        <v>0.17910139795724006</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768.0826381095691</v>
      </c>
      <c r="F121" s="25">
        <v>11.278746521432733</v>
      </c>
      <c r="G121" s="25">
        <v>68.1</v>
      </c>
      <c r="H121" s="55">
        <v>0.7680826381095691</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116.06653959984499</v>
      </c>
      <c r="F122" s="25">
        <v>34.137217529366175</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29.075100716880968</v>
      </c>
      <c r="F123" s="27">
        <v>4.542984487012651</v>
      </c>
      <c r="G123" s="27">
        <v>6.4</v>
      </c>
      <c r="H123" s="55">
        <v>0.029075100716880967</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5.239623474078818</v>
      </c>
      <c r="F124" s="27">
        <v>6.549529342598522</v>
      </c>
      <c r="G124" s="27">
        <v>0.8</v>
      </c>
      <c r="H124" s="55">
        <v>0.0052396234740788175</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9.763823235282455</v>
      </c>
      <c r="F125" s="22">
        <v>19.52764647056491</v>
      </c>
      <c r="G125" s="22">
        <v>0.5</v>
      </c>
      <c r="H125" s="55">
        <v>0.009763823235282455</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68.54725953115874</v>
      </c>
      <c r="F126" s="25">
        <v>3.939497674204526</v>
      </c>
      <c r="G126" s="25">
        <v>17.4</v>
      </c>
      <c r="H126" s="55">
        <v>0.06854725953115874</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276.00404777502695</v>
      </c>
      <c r="F127" s="25">
        <v>10.739457111868752</v>
      </c>
      <c r="G127" s="25">
        <v>25.7</v>
      </c>
      <c r="H127" s="55">
        <v>0.27600404777502696</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1410.4549260601627</v>
      </c>
      <c r="F128" s="22">
        <v>45.06245770160264</v>
      </c>
      <c r="G128" s="22">
        <v>31.3</v>
      </c>
      <c r="H128" s="55">
        <v>1.4104549260601627</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4.8389409737737425</v>
      </c>
      <c r="F129" s="20">
        <v>9.677881947547485</v>
      </c>
      <c r="G129" s="20">
        <v>0.5</v>
      </c>
      <c r="H129" s="55">
        <v>0.004838940973773743</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61.896642573971356</v>
      </c>
      <c r="F130" s="25">
        <v>12.13659658313164</v>
      </c>
      <c r="G130" s="25">
        <v>5.1</v>
      </c>
      <c r="H130" s="55">
        <v>0.06189664257397136</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4788.176878771913</v>
      </c>
      <c r="F131" s="24">
        <v>22.055167566890432</v>
      </c>
      <c r="G131" s="24">
        <v>217.1</v>
      </c>
      <c r="H131" s="55">
        <v>4.788176878771913</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852.5513461249321</v>
      </c>
      <c r="F132" s="24">
        <v>10.617077784868396</v>
      </c>
      <c r="G132" s="24">
        <v>80.3</v>
      </c>
      <c r="H132" s="55">
        <v>0.8525513461249321</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168.01934532381847</v>
      </c>
      <c r="F133" s="28">
        <v>39.07426635437639</v>
      </c>
      <c r="G133" s="28">
        <v>4.3</v>
      </c>
      <c r="H133" s="55">
        <v>0.16801934532381846</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290.9334673594692</v>
      </c>
      <c r="F134" s="27">
        <v>33.82947294877549</v>
      </c>
      <c r="G134" s="27">
        <v>8.6</v>
      </c>
      <c r="H134" s="55">
        <v>0.29093346735946923</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88.5694763877101</v>
      </c>
      <c r="F135" s="27">
        <v>13.024922998192661</v>
      </c>
      <c r="G135" s="27">
        <v>6.8</v>
      </c>
      <c r="H135" s="55">
        <v>0.0885694763877101</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70.79135002125095</v>
      </c>
      <c r="F136" s="25">
        <v>11.417959680846927</v>
      </c>
      <c r="G136" s="25">
        <v>6.2</v>
      </c>
      <c r="H136" s="55">
        <v>0.07079135002125095</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12.058047276914284</v>
      </c>
      <c r="F137" s="26">
        <v>4.637710491120878</v>
      </c>
      <c r="G137" s="26">
        <v>2.6</v>
      </c>
      <c r="H137" s="55">
        <v>0.012058047276914284</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23.989375909668986</v>
      </c>
      <c r="F138" s="27">
        <v>4.526297341446979</v>
      </c>
      <c r="G138" s="27">
        <v>5.3</v>
      </c>
      <c r="H138" s="55">
        <v>0.023989375909668986</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599.7938747327644</v>
      </c>
      <c r="F139" s="21">
        <v>13.388256132427777</v>
      </c>
      <c r="G139" s="21">
        <v>44.8</v>
      </c>
      <c r="H139" s="55">
        <v>0.5997938747327644</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8924.70195685815</v>
      </c>
      <c r="F140" s="22">
        <v>126.59151711855533</v>
      </c>
      <c r="G140" s="22">
        <v>70.5</v>
      </c>
      <c r="H140" s="55">
        <v>8.92470195685815</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30.322888330921074</v>
      </c>
      <c r="F141" s="27">
        <v>2.5269073609100894</v>
      </c>
      <c r="G141" s="27">
        <v>12</v>
      </c>
      <c r="H141" s="55">
        <v>0.030322888330921074</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39.31302876480542</v>
      </c>
      <c r="F142" s="20">
        <v>30.240791357542633</v>
      </c>
      <c r="G142" s="20">
        <v>1.3</v>
      </c>
      <c r="H142" s="55">
        <v>0.03931302876480542</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2.3311035081448197</v>
      </c>
      <c r="F143" s="20">
        <v>11.655517540724098</v>
      </c>
      <c r="G143" s="20">
        <v>0.2</v>
      </c>
      <c r="H143" s="55">
        <v>0.00233110350814482</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1.151852003685236</v>
      </c>
      <c r="F144" s="24">
        <v>2.303704007370472</v>
      </c>
      <c r="G144" s="24">
        <v>0.5</v>
      </c>
      <c r="H144" s="55">
        <v>0.001151852003685236</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814.2298678724954</v>
      </c>
      <c r="F145" s="22">
        <v>27.05082617516596</v>
      </c>
      <c r="G145" s="22">
        <v>30.1</v>
      </c>
      <c r="H145" s="55">
        <v>0.8142298678724954</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42.0439086175353</v>
      </c>
      <c r="F146" s="21">
        <v>21.02195430876765</v>
      </c>
      <c r="G146" s="21">
        <v>2</v>
      </c>
      <c r="H146" s="55">
        <v>0.0420439086175353</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24620.22704968796</v>
      </c>
      <c r="F147" s="23">
        <v>23.459006240769853</v>
      </c>
      <c r="G147" s="23">
        <v>1049.5</v>
      </c>
      <c r="H147" s="55">
        <v>24.620227049687962</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13.242928046432159</v>
      </c>
      <c r="F148" s="21">
        <v>7.357182248017866</v>
      </c>
      <c r="G148" s="21">
        <v>1.8</v>
      </c>
      <c r="H148" s="55">
        <v>0.013242928046432158</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0.6526457238702443</v>
      </c>
      <c r="F149" s="24">
        <v>3.2632286193512217</v>
      </c>
      <c r="G149" s="24">
        <v>0.2</v>
      </c>
      <c r="H149" s="55">
        <v>0.0006526457238702443</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135.47584313151862</v>
      </c>
      <c r="F150" s="24">
        <v>9.817090081994102</v>
      </c>
      <c r="G150" s="24">
        <v>13.8</v>
      </c>
      <c r="H150" s="55">
        <v>0.13547584313151861</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383.52031218477066</v>
      </c>
      <c r="F151" s="22">
        <v>18.708307911452227</v>
      </c>
      <c r="G151" s="22">
        <v>20.5</v>
      </c>
      <c r="H151" s="55">
        <v>0.3835203121847707</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766.7637249941047</v>
      </c>
      <c r="F152" s="24">
        <v>15.680239774930566</v>
      </c>
      <c r="G152" s="24">
        <v>48.9</v>
      </c>
      <c r="H152" s="55">
        <v>0.7667637249941047</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19.792325922812406</v>
      </c>
      <c r="F153" s="24">
        <v>3.53434391478793</v>
      </c>
      <c r="G153" s="24">
        <v>5.6</v>
      </c>
      <c r="H153" s="55">
        <v>0.019792325922812406</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39.40160727469641</v>
      </c>
      <c r="F154" s="23">
        <v>17.909821488498366</v>
      </c>
      <c r="G154" s="23">
        <v>2.2</v>
      </c>
      <c r="H154" s="55">
        <v>0.03940160727469641</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86.23989750421535</v>
      </c>
      <c r="F155" s="24">
        <v>15.67998136440279</v>
      </c>
      <c r="G155" s="24">
        <v>5.5</v>
      </c>
      <c r="H155" s="55">
        <v>0.08623989750421535</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9.44951769522195</v>
      </c>
      <c r="F156" s="21">
        <v>13.499310993174214</v>
      </c>
      <c r="G156" s="21">
        <v>0.7</v>
      </c>
      <c r="H156" s="55">
        <v>0.009449517695221949</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17.583783091223154</v>
      </c>
      <c r="F157" s="21">
        <v>15.985257355657412</v>
      </c>
      <c r="G157" s="21">
        <v>1.1</v>
      </c>
      <c r="H157" s="55">
        <v>0.017583783091223153</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581.7188146736806</v>
      </c>
      <c r="F158" s="23">
        <v>4.045332508161896</v>
      </c>
      <c r="G158" s="23">
        <v>143.8</v>
      </c>
      <c r="H158" s="55">
        <v>0.5817188146736807</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595.9968723985445</v>
      </c>
      <c r="F159" s="22">
        <v>18.115406455882813</v>
      </c>
      <c r="G159" s="22">
        <v>32.9</v>
      </c>
      <c r="H159" s="55">
        <v>0.5959968723985445</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376.23454144786007</v>
      </c>
      <c r="F160" s="23">
        <v>15.294087050726018</v>
      </c>
      <c r="G160" s="23">
        <v>24.6</v>
      </c>
      <c r="H160" s="55">
        <v>0.37623454144786006</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191.3785821138914</v>
      </c>
      <c r="F161" s="22">
        <v>12.189718605980346</v>
      </c>
      <c r="G161" s="22">
        <v>15.7</v>
      </c>
      <c r="H161" s="55">
        <v>0.19137858211389142</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4447.213587013078</v>
      </c>
      <c r="F162" s="23">
        <v>29.66786915952687</v>
      </c>
      <c r="G162" s="23">
        <v>149.9</v>
      </c>
      <c r="H162" s="55">
        <v>4.447213587013078</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90.02059006523625</v>
      </c>
      <c r="F163" s="22">
        <v>18.75428959692422</v>
      </c>
      <c r="G163" s="22">
        <v>4.8</v>
      </c>
      <c r="H163" s="55">
        <v>0.09002059006523624</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3.108123544756471</v>
      </c>
      <c r="F164" s="20">
        <v>0.8633676513212419</v>
      </c>
      <c r="G164" s="20">
        <v>3.6</v>
      </c>
      <c r="H164" s="55">
        <v>0.0031081235447564712</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21.958731786613303</v>
      </c>
      <c r="F165" s="21">
        <v>12.19929543700739</v>
      </c>
      <c r="G165" s="21">
        <v>1.8</v>
      </c>
      <c r="H165" s="55">
        <v>0.021958731786613304</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232.35987667331509</v>
      </c>
      <c r="F166" s="21">
        <v>9.294395066932603</v>
      </c>
      <c r="G166" s="21">
        <v>25</v>
      </c>
      <c r="H166" s="55">
        <v>0.2323598766733151</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300.59723633281186</v>
      </c>
      <c r="F167" s="21">
        <v>23.484159088500924</v>
      </c>
      <c r="G167" s="21">
        <v>12.8</v>
      </c>
      <c r="H167" s="55">
        <v>0.3005972363328119</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339.3483568069164</v>
      </c>
      <c r="F168" s="21">
        <v>10.772963708156077</v>
      </c>
      <c r="G168" s="21">
        <v>31.5</v>
      </c>
      <c r="H168" s="55">
        <v>0.3393483568069164</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350.97711869276895</v>
      </c>
      <c r="F169" s="25">
        <v>18.185342937449168</v>
      </c>
      <c r="G169" s="25">
        <v>19.3</v>
      </c>
      <c r="H169" s="55">
        <v>0.35097711869276893</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298.72910903029003</v>
      </c>
      <c r="F170" s="21">
        <v>17.676278640845567</v>
      </c>
      <c r="G170" s="21">
        <v>16.9</v>
      </c>
      <c r="H170" s="55">
        <v>0.29872910903029004</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1558.7026040598394</v>
      </c>
      <c r="F171" s="22">
        <v>12.892494657236057</v>
      </c>
      <c r="G171" s="22">
        <v>120.9</v>
      </c>
      <c r="H171" s="55">
        <v>1.5587026040598393</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60.04393086481676</v>
      </c>
      <c r="F172" s="22">
        <v>21.444261023148844</v>
      </c>
      <c r="G172" s="22">
        <v>2.8</v>
      </c>
      <c r="H172" s="55">
        <v>0.060043930864816755</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28.47402388793755</v>
      </c>
      <c r="F173" s="27">
        <v>3.4724419375533597</v>
      </c>
      <c r="G173" s="27">
        <v>8.2</v>
      </c>
      <c r="H173" s="55">
        <v>0.028474023887937547</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9.828243833986843</v>
      </c>
      <c r="F174" s="21">
        <v>14.04034833426692</v>
      </c>
      <c r="G174" s="21">
        <v>0.7</v>
      </c>
      <c r="H174" s="55">
        <v>0.009828243833986844</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14.46166743730797</v>
      </c>
      <c r="F175" s="22">
        <v>10.32976245521998</v>
      </c>
      <c r="G175" s="22">
        <v>1.4</v>
      </c>
      <c r="H175" s="55">
        <v>0.01446166743730797</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45.48191714450949</v>
      </c>
      <c r="F176" s="21">
        <v>11.370479286127372</v>
      </c>
      <c r="G176" s="21">
        <v>4</v>
      </c>
      <c r="H176" s="55">
        <v>0.04548191714450949</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206.73948330242075</v>
      </c>
      <c r="F177" s="22">
        <v>20.88277609115361</v>
      </c>
      <c r="G177" s="22">
        <v>9.9</v>
      </c>
      <c r="H177" s="55">
        <v>0.20673948330242076</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7.258347312653417</v>
      </c>
      <c r="F178" s="24">
        <v>10.369067589504882</v>
      </c>
      <c r="G178" s="24">
        <v>0.7</v>
      </c>
      <c r="H178" s="55">
        <v>0.007258347312653416</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201.37597709797427</v>
      </c>
      <c r="F179" s="20">
        <v>24.262165915418585</v>
      </c>
      <c r="G179" s="20">
        <v>8.3</v>
      </c>
      <c r="H179" s="55">
        <v>0.20137597709797428</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171.62668874259336</v>
      </c>
      <c r="F180" s="22">
        <v>20.431748659832543</v>
      </c>
      <c r="G180" s="22">
        <v>8.4</v>
      </c>
      <c r="H180" s="55">
        <v>0.17162668874259335</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114.04516098733777</v>
      </c>
      <c r="F181" s="22">
        <v>17.27956984656633</v>
      </c>
      <c r="G181" s="22">
        <v>6.6</v>
      </c>
      <c r="H181" s="55">
        <v>0.11404516098733776</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590.7507693707204</v>
      </c>
      <c r="F182" s="21">
        <v>16.27412587798128</v>
      </c>
      <c r="G182" s="21">
        <v>36.3</v>
      </c>
      <c r="H182" s="55">
        <v>0.5907507693707204</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301.7548369908273</v>
      </c>
      <c r="F183" s="22">
        <v>18.39968518236752</v>
      </c>
      <c r="G183" s="22">
        <v>16.4</v>
      </c>
      <c r="H183" s="55">
        <v>0.3017548369908273</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545.7850763791909</v>
      </c>
      <c r="F184" s="20">
        <v>51.00795106347579</v>
      </c>
      <c r="G184" s="20">
        <v>10.7</v>
      </c>
      <c r="H184" s="55">
        <v>0.5457850763791908</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593.2294044459121</v>
      </c>
      <c r="F185" s="21">
        <v>49.851210457639674</v>
      </c>
      <c r="G185" s="21">
        <v>11.9</v>
      </c>
      <c r="H185" s="55">
        <v>0.5932294044459121</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334.2474419790018</v>
      </c>
      <c r="F186" s="20">
        <v>25.321775907500136</v>
      </c>
      <c r="G186" s="20">
        <v>13.2</v>
      </c>
      <c r="H186" s="55">
        <v>0.3342474419790018</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63.745119167483764</v>
      </c>
      <c r="F187" s="22">
        <v>7.680134839455874</v>
      </c>
      <c r="G187" s="22">
        <v>8.3</v>
      </c>
      <c r="H187" s="55">
        <v>0.06374511916748377</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105.11046494368084</v>
      </c>
      <c r="F188" s="20">
        <v>2.0529387684312663</v>
      </c>
      <c r="G188" s="20">
        <v>51.2</v>
      </c>
      <c r="H188" s="55">
        <v>0.10511046494368084</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35.29104327930424</v>
      </c>
      <c r="F189" s="20">
        <v>9.287116652448486</v>
      </c>
      <c r="G189" s="20">
        <v>3.8</v>
      </c>
      <c r="H189" s="55">
        <v>0.03529104327930424</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451.3374421267429</v>
      </c>
      <c r="F190" s="21">
        <v>6.541122349662941</v>
      </c>
      <c r="G190" s="21">
        <v>69</v>
      </c>
      <c r="H190" s="55">
        <v>0.4513374421267429</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278.65522643375135</v>
      </c>
      <c r="F191" s="21">
        <v>15.062444672094667</v>
      </c>
      <c r="G191" s="21">
        <v>18.5</v>
      </c>
      <c r="H191" s="55">
        <v>0.27865522643375135</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27.500267448144392</v>
      </c>
      <c r="F192" s="22">
        <v>19.643048177245994</v>
      </c>
      <c r="G192" s="22">
        <v>1.4</v>
      </c>
      <c r="H192" s="55">
        <v>0.02750026744814439</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104.87907830580419</v>
      </c>
      <c r="F193" s="20">
        <v>15.890769440273361</v>
      </c>
      <c r="G193" s="20">
        <v>6.6</v>
      </c>
      <c r="H193" s="55">
        <v>0.10487907830580419</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428.26198907685654</v>
      </c>
      <c r="F194" s="22">
        <v>33.98904675213147</v>
      </c>
      <c r="G194" s="22">
        <v>12.6</v>
      </c>
      <c r="H194" s="55">
        <v>0.42826198907685653</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376.18630216415437</v>
      </c>
      <c r="F195" s="22">
        <v>29.85605572731384</v>
      </c>
      <c r="G195" s="22">
        <v>12.6</v>
      </c>
      <c r="H195" s="55">
        <v>0.3761863021641544</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342.9327364942417</v>
      </c>
      <c r="F196" s="22">
        <v>29.820237956021014</v>
      </c>
      <c r="G196" s="22">
        <v>11.5</v>
      </c>
      <c r="H196" s="55">
        <v>0.34293273649424166</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103.48578840656364</v>
      </c>
      <c r="F197" s="22">
        <v>21.559539251367426</v>
      </c>
      <c r="G197" s="22">
        <v>4.8</v>
      </c>
      <c r="H197" s="55">
        <v>0.10348578840656364</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651.7985472326029</v>
      </c>
      <c r="F198" s="25">
        <v>28.42557990547767</v>
      </c>
      <c r="G198" s="25">
        <v>22.93</v>
      </c>
      <c r="H198" s="55">
        <v>0.6517985472326029</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6.77849232281757</v>
      </c>
      <c r="F199" s="30">
        <v>98.23901917126912</v>
      </c>
      <c r="G199" s="30">
        <v>0.069</v>
      </c>
      <c r="H199" s="55">
        <v>0.00677849232281757</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0.08180924287118976</v>
      </c>
      <c r="F200" s="24">
        <v>4.544957937288321</v>
      </c>
      <c r="G200" s="24">
        <v>0.018</v>
      </c>
      <c r="H200" s="55">
        <v>8.180924287118977E-05</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358.93671906837466</v>
      </c>
      <c r="F201" s="26">
        <v>15.923726501414075</v>
      </c>
      <c r="G201" s="26">
        <v>22.541</v>
      </c>
      <c r="H201" s="55">
        <v>0.35893671906837465</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1.8824178451141422</v>
      </c>
      <c r="F202" s="29">
        <v>37.64835690228284</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0.08979600509571065</v>
      </c>
      <c r="F203" s="30">
        <v>89.79600509571064</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1193.4161832612951</v>
      </c>
      <c r="F204" s="25">
        <v>48.69099074913485</v>
      </c>
      <c r="G204" s="25">
        <v>24.51</v>
      </c>
      <c r="H204" s="55">
        <v>1.193416183261295</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0</v>
      </c>
      <c r="F205" s="24">
        <v>0</v>
      </c>
      <c r="G205" s="24">
        <v>0.087</v>
      </c>
      <c r="H205" s="55">
        <v>0</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102.66292703315756</v>
      </c>
      <c r="F206" s="22">
        <v>31.695871266797642</v>
      </c>
      <c r="G206" s="22">
        <v>3.239</v>
      </c>
      <c r="H206" s="55">
        <v>0.10266292703315756</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2.9632681681584514</v>
      </c>
      <c r="F207" s="30">
        <v>89.79600509571064</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0.28800580795537045</v>
      </c>
      <c r="F208" s="24">
        <v>5.538573229910971</v>
      </c>
      <c r="G208" s="24">
        <v>0.052</v>
      </c>
      <c r="H208" s="55">
        <v>0.00028800580795537045</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0.3409686504455423</v>
      </c>
      <c r="F209" s="24">
        <v>3.1571171337550212</v>
      </c>
      <c r="G209" s="24">
        <v>0.108</v>
      </c>
      <c r="H209" s="55">
        <v>0.0003409686504455423</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3.183872103256087</v>
      </c>
      <c r="F210" s="30">
        <v>93.64329715459078</v>
      </c>
      <c r="G210" s="30">
        <v>0.034</v>
      </c>
      <c r="H210" s="55">
        <v>0.0031838721032560868</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0.062515664160401</v>
      </c>
      <c r="F211" s="24">
        <v>4.8088972431077694</v>
      </c>
      <c r="G211" s="24">
        <v>0.013</v>
      </c>
      <c r="H211" s="55">
        <v>6.2515664160401E-05</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0.006683595733875064</v>
      </c>
      <c r="F212" s="24">
        <v>3.3417978669375317</v>
      </c>
      <c r="G212" s="24">
        <v>0.002</v>
      </c>
      <c r="H212" s="55">
        <v>6.683595733875063E-06</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0.07464620291010565</v>
      </c>
      <c r="F213" s="24">
        <v>3.7323101455052825</v>
      </c>
      <c r="G213" s="24">
        <v>0.02</v>
      </c>
      <c r="H213" s="55">
        <v>7.464620291010565E-05</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74.75618113371128</v>
      </c>
      <c r="F214" s="27">
        <v>19.16825157274648</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3.240967954345918</v>
      </c>
      <c r="F215" s="30">
        <v>120.03585016095992</v>
      </c>
      <c r="G215" s="30">
        <v>0.027</v>
      </c>
      <c r="H215" s="55">
        <v>0.003240967954345918</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619.0347224463372</v>
      </c>
      <c r="F216" s="28">
        <v>58.759821779434006</v>
      </c>
      <c r="G216" s="28">
        <v>10.535</v>
      </c>
      <c r="H216" s="55">
        <v>0.6190347224463373</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133.23200216538464</v>
      </c>
      <c r="F217" s="21">
        <v>14.054008667234667</v>
      </c>
      <c r="G217" s="21">
        <v>9.48</v>
      </c>
      <c r="H217" s="55">
        <v>0.13323200216538464</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347.0151554065446</v>
      </c>
      <c r="F218" s="26">
        <v>16.524531209835455</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0.04653162621823047</v>
      </c>
      <c r="F219" s="24">
        <v>4.653162621823046</v>
      </c>
      <c r="G219" s="24">
        <v>0.01</v>
      </c>
      <c r="H219" s="55">
        <v>4.653162621823047E-05</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10.375842392145913</v>
      </c>
      <c r="F220" s="22">
        <v>38.00674868917916</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69</v>
      </c>
      <c r="C1" t="str">
        <f>CONCATENATE(Data!J3," estimated deaths in 2002")</f>
        <v>Bladder cancer estimated deaths in 2002</v>
      </c>
      <c r="H1" t="str">
        <f>CONCATENATE("total ",TEXT(Data!E4/1000,"0")," thousand")</f>
        <v>total 179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Denmark</v>
      </c>
      <c r="L5" s="51">
        <f aca="true" t="shared" si="1" ref="L5:L14">INDEX(H$47:H$246,MATCH(N5,F$47:F$246,FALSE))</f>
        <v>143.2871200023022</v>
      </c>
      <c r="N5" s="1">
        <v>200</v>
      </c>
    </row>
    <row r="6" spans="10:14" ht="12.75">
      <c r="J6">
        <f aca="true" t="shared" si="2" ref="J6:J14">RANK(L6,H$47:H$246)</f>
        <v>2</v>
      </c>
      <c r="K6" s="5" t="str">
        <f t="shared" si="0"/>
        <v>Egypt</v>
      </c>
      <c r="L6" s="51">
        <f t="shared" si="1"/>
        <v>126.59151711855533</v>
      </c>
      <c r="N6" s="1">
        <f>N5-1</f>
        <v>199</v>
      </c>
    </row>
    <row r="7" spans="10:14" ht="12.75">
      <c r="J7">
        <f t="shared" si="2"/>
        <v>3</v>
      </c>
      <c r="K7" s="5" t="str">
        <f t="shared" si="0"/>
        <v>San Marino</v>
      </c>
      <c r="L7" s="51">
        <f t="shared" si="1"/>
        <v>120.03585016095992</v>
      </c>
      <c r="N7" s="1">
        <f aca="true" t="shared" si="3" ref="N7:N14">N6-1</f>
        <v>198</v>
      </c>
    </row>
    <row r="8" spans="10:14" ht="12.75">
      <c r="J8">
        <f>RANK(L8,H$47:H$246)</f>
        <v>4</v>
      </c>
      <c r="K8" s="5" t="str">
        <f t="shared" si="0"/>
        <v>Greece</v>
      </c>
      <c r="L8" s="51">
        <f t="shared" si="1"/>
        <v>118.51606727745114</v>
      </c>
      <c r="N8" s="1">
        <f t="shared" si="3"/>
        <v>197</v>
      </c>
    </row>
    <row r="9" spans="10:14" ht="12.75">
      <c r="J9">
        <f t="shared" si="2"/>
        <v>5</v>
      </c>
      <c r="K9" s="5" t="str">
        <f t="shared" si="0"/>
        <v>Spain</v>
      </c>
      <c r="L9" s="51">
        <f t="shared" si="1"/>
        <v>108.20702969521429</v>
      </c>
      <c r="N9" s="1">
        <f t="shared" si="3"/>
        <v>196</v>
      </c>
    </row>
    <row r="10" spans="10:14" ht="12.75">
      <c r="J10">
        <f t="shared" si="2"/>
        <v>6</v>
      </c>
      <c r="K10" s="5" t="str">
        <f t="shared" si="0"/>
        <v>Norway</v>
      </c>
      <c r="L10" s="51">
        <f t="shared" si="1"/>
        <v>101.89977938188822</v>
      </c>
      <c r="N10" s="1">
        <f t="shared" si="3"/>
        <v>195</v>
      </c>
    </row>
    <row r="11" spans="10:14" ht="12.75">
      <c r="J11">
        <f t="shared" si="2"/>
        <v>7</v>
      </c>
      <c r="K11" s="5" t="str">
        <f t="shared" si="0"/>
        <v>United Kingdom</v>
      </c>
      <c r="L11" s="51">
        <f t="shared" si="1"/>
        <v>99.81013395417752</v>
      </c>
      <c r="N11" s="1">
        <f t="shared" si="3"/>
        <v>194</v>
      </c>
    </row>
    <row r="12" spans="10:14" ht="12.75">
      <c r="J12">
        <f t="shared" si="2"/>
        <v>8</v>
      </c>
      <c r="K12" s="5" t="str">
        <f t="shared" si="0"/>
        <v>Andorra</v>
      </c>
      <c r="L12" s="51">
        <f t="shared" si="1"/>
        <v>98.23901917126912</v>
      </c>
      <c r="N12" s="1">
        <f t="shared" si="3"/>
        <v>193</v>
      </c>
    </row>
    <row r="13" spans="10:14" ht="12.75">
      <c r="J13">
        <f t="shared" si="2"/>
        <v>9</v>
      </c>
      <c r="K13" s="5" t="str">
        <f t="shared" si="0"/>
        <v>Cyprus</v>
      </c>
      <c r="L13" s="51">
        <f t="shared" si="1"/>
        <v>95.786367897381</v>
      </c>
      <c r="N13" s="1">
        <f t="shared" si="3"/>
        <v>192</v>
      </c>
    </row>
    <row r="14" spans="10:14" ht="12.75">
      <c r="J14">
        <f t="shared" si="2"/>
        <v>10</v>
      </c>
      <c r="K14" s="5" t="str">
        <f t="shared" si="0"/>
        <v>Italy</v>
      </c>
      <c r="L14" s="51">
        <f t="shared" si="1"/>
        <v>95.78309040091938</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Vanuatu</v>
      </c>
      <c r="L23" s="144">
        <f>INDEX(H$47:H$246,MATCH(N23,F$47:F$246,FALSE))</f>
        <v>3.2632286193512217</v>
      </c>
      <c r="N23" s="1">
        <v>10</v>
      </c>
    </row>
    <row r="24" spans="10:14" ht="12.75">
      <c r="J24">
        <f aca="true" t="shared" si="5" ref="J24:J32">RANK(L24,H$47:H$246)</f>
        <v>192</v>
      </c>
      <c r="K24" s="5" t="str">
        <f t="shared" si="4"/>
        <v>Micronesia (F States of)</v>
      </c>
      <c r="L24" s="144">
        <f aca="true" t="shared" si="6" ref="L24:L32">INDEX(H$47:H$246,MATCH(N24,F$47:F$246,FALSE))</f>
        <v>3.1571171337550212</v>
      </c>
      <c r="N24" s="1">
        <f>N23-1</f>
        <v>9</v>
      </c>
    </row>
    <row r="25" spans="10:14" ht="12.75">
      <c r="J25">
        <f t="shared" si="5"/>
        <v>193</v>
      </c>
      <c r="K25" s="5" t="str">
        <f t="shared" si="4"/>
        <v>Guatemala</v>
      </c>
      <c r="L25" s="144">
        <f t="shared" si="6"/>
        <v>2.5269073609100894</v>
      </c>
      <c r="N25" s="1">
        <f aca="true" t="shared" si="7" ref="N25:N32">N24-1</f>
        <v>8</v>
      </c>
    </row>
    <row r="26" spans="10:14" ht="12.75">
      <c r="J26">
        <f t="shared" si="5"/>
        <v>194</v>
      </c>
      <c r="K26" s="5" t="str">
        <f t="shared" si="4"/>
        <v>Solomon Islands</v>
      </c>
      <c r="L26" s="144">
        <f t="shared" si="6"/>
        <v>2.303704007370472</v>
      </c>
      <c r="N26" s="1">
        <f t="shared" si="7"/>
        <v>7</v>
      </c>
    </row>
    <row r="27" spans="10:14" ht="12.75">
      <c r="J27">
        <f t="shared" si="5"/>
        <v>195</v>
      </c>
      <c r="K27" s="5" t="str">
        <f t="shared" si="4"/>
        <v>Qatar</v>
      </c>
      <c r="L27" s="144">
        <f t="shared" si="6"/>
        <v>2.207284404585614</v>
      </c>
      <c r="N27" s="1">
        <f t="shared" si="7"/>
        <v>6</v>
      </c>
    </row>
    <row r="28" spans="10:14" ht="12.75">
      <c r="J28">
        <f t="shared" si="5"/>
        <v>196</v>
      </c>
      <c r="K28" s="5" t="str">
        <f t="shared" si="4"/>
        <v>Democratic Rep Congo</v>
      </c>
      <c r="L28" s="144">
        <f t="shared" si="6"/>
        <v>2.0529387684312663</v>
      </c>
      <c r="N28" s="1">
        <f t="shared" si="7"/>
        <v>5</v>
      </c>
    </row>
    <row r="29" spans="10:14" ht="12.75">
      <c r="J29">
        <f t="shared" si="5"/>
        <v>197</v>
      </c>
      <c r="K29" s="5" t="str">
        <f t="shared" si="4"/>
        <v>Sri Lanka</v>
      </c>
      <c r="L29" s="144">
        <f t="shared" si="6"/>
        <v>1.640053327156606</v>
      </c>
      <c r="N29" s="1">
        <f t="shared" si="7"/>
        <v>4</v>
      </c>
    </row>
    <row r="30" spans="10:14" ht="12.75">
      <c r="J30">
        <f t="shared" si="5"/>
        <v>198</v>
      </c>
      <c r="K30" s="5" t="str">
        <f t="shared" si="4"/>
        <v>Congo</v>
      </c>
      <c r="L30" s="144">
        <f t="shared" si="6"/>
        <v>0.8633676513212419</v>
      </c>
      <c r="N30" s="1">
        <f t="shared" si="7"/>
        <v>3</v>
      </c>
    </row>
    <row r="31" spans="10:14" ht="12.75">
      <c r="J31">
        <f t="shared" si="5"/>
        <v>199</v>
      </c>
      <c r="K31" s="5" t="str">
        <f t="shared" si="4"/>
        <v>Kiribati</v>
      </c>
      <c r="L31" s="144">
        <f t="shared" si="6"/>
        <v>0</v>
      </c>
      <c r="N31" s="1">
        <f t="shared" si="7"/>
        <v>2</v>
      </c>
    </row>
    <row r="32" spans="10:14" ht="12.75">
      <c r="J32">
        <f t="shared" si="5"/>
        <v>199</v>
      </c>
      <c r="K32" s="5" t="str">
        <f t="shared" si="4"/>
        <v>Albania</v>
      </c>
      <c r="L32" s="144">
        <f t="shared" si="6"/>
        <v>0</v>
      </c>
      <c r="N32" s="1">
        <f t="shared" si="7"/>
        <v>1</v>
      </c>
    </row>
    <row r="34" spans="5:12" ht="12.75">
      <c r="E34" s="48"/>
      <c r="J34" s="147" t="s">
        <v>479</v>
      </c>
      <c r="K34" s="146"/>
      <c r="L34" s="146"/>
    </row>
    <row r="42" spans="8:9" ht="12.75">
      <c r="H42" s="46" t="s">
        <v>431</v>
      </c>
      <c r="I42" s="46" t="s">
        <v>430</v>
      </c>
    </row>
    <row r="43" spans="8:9" ht="12.75">
      <c r="H43" s="1">
        <f>MAX(H47:H246)</f>
        <v>143.2871200023022</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16.26905176736361</v>
      </c>
      <c r="C47" s="1">
        <f>IF(F47=1,I47/2,I47/2+VLOOKUP(F47-1,F$47:I$246,4,FALSE)/2+VLOOKUP(F47-1,F$47:G$246,2,FALSE))</f>
        <v>1924.5810000000004</v>
      </c>
      <c r="D47" s="1">
        <f>C47+J47</f>
        <v>2572.0310000000004</v>
      </c>
      <c r="E47" s="1">
        <f>1000*(INT(1000*H47)+I47/I$248)+M47</f>
        <v>16269301.447076084</v>
      </c>
      <c r="F47" s="1">
        <f aca="true" t="shared" si="8" ref="F47:F78">RANK(E47,E$47:E$246,1)</f>
        <v>80</v>
      </c>
      <c r="G47" s="3">
        <f aca="true" t="shared" si="9" ref="G47:G78">C47</f>
        <v>1924.5810000000004</v>
      </c>
      <c r="H47" s="1">
        <f>INDEX(Data!F$21:F$220,Graph!M47)</f>
        <v>16.26905176736361</v>
      </c>
      <c r="I47" s="1">
        <f>INDEX(Data!G$21:G$220,Graph!M47)</f>
        <v>1294.9</v>
      </c>
      <c r="J47">
        <f>I47/2</f>
        <v>647.45</v>
      </c>
      <c r="K47" s="1">
        <f>IF(F47=200,0,B47-VLOOKUP(F47+1,F$47:H$246,3,FALSE))</f>
        <v>-0.005074110617670158</v>
      </c>
      <c r="L47">
        <v>7</v>
      </c>
      <c r="M47">
        <v>94</v>
      </c>
    </row>
    <row r="48" spans="1:13" ht="12.75">
      <c r="A48" s="1" t="str">
        <f>INDEX(Data!B$21:B$220,Graph!M48)</f>
        <v>India</v>
      </c>
      <c r="B48" s="1">
        <f aca="true" t="shared" si="10" ref="B48:B111">H48</f>
        <v>23.459006240769853</v>
      </c>
      <c r="C48" s="1">
        <f aca="true" t="shared" si="11" ref="C48:C111">IF(F48=1,I48/2,I48/2+VLOOKUP(F48-1,F$47:I$246,4,FALSE)/2+VLOOKUP(F48-1,F$47:G$246,2,FALSE))</f>
        <v>3852.7230000000004</v>
      </c>
      <c r="D48" s="1">
        <f aca="true" t="shared" si="12" ref="D48:D111">C48+J48</f>
        <v>4377.473</v>
      </c>
      <c r="E48" s="1">
        <f aca="true" t="shared" si="13" ref="E48:E111">1000*(INT(1000*H48)+I48/I$248)+M48</f>
        <v>23459295.133219823</v>
      </c>
      <c r="F48" s="1">
        <f t="shared" si="8"/>
        <v>114</v>
      </c>
      <c r="G48" s="3">
        <f t="shared" si="9"/>
        <v>3852.7230000000004</v>
      </c>
      <c r="H48" s="1">
        <f>INDEX(Data!F$21:F$220,Graph!M48)</f>
        <v>23.459006240769853</v>
      </c>
      <c r="I48" s="1">
        <f>INDEX(Data!G$21:G$220,Graph!M48)</f>
        <v>1049.5</v>
      </c>
      <c r="J48">
        <f aca="true" t="shared" si="14" ref="J48:J111">I48/2</f>
        <v>524.75</v>
      </c>
      <c r="K48" s="1">
        <f aca="true" t="shared" si="15" ref="K48:K111">IF(F48=200,0,B48-VLOOKUP(F48+1,F$47:H$246,3,FALSE))</f>
        <v>-0.025152847731071404</v>
      </c>
      <c r="L48">
        <v>4</v>
      </c>
      <c r="M48">
        <v>127</v>
      </c>
    </row>
    <row r="49" spans="1:13" ht="12.75">
      <c r="A49" s="1" t="str">
        <f>INDEX(Data!B$21:B$220,Graph!M49)</f>
        <v>United States</v>
      </c>
      <c r="B49" s="1">
        <f t="shared" si="10"/>
        <v>46.42756149628622</v>
      </c>
      <c r="C49" s="1">
        <f t="shared" si="11"/>
        <v>5196.165</v>
      </c>
      <c r="D49" s="1">
        <f t="shared" si="12"/>
        <v>5341.665</v>
      </c>
      <c r="E49" s="1">
        <f t="shared" si="13"/>
        <v>46427054.61912051</v>
      </c>
      <c r="F49" s="1">
        <f t="shared" si="8"/>
        <v>152</v>
      </c>
      <c r="G49" s="3">
        <f t="shared" si="9"/>
        <v>5196.165</v>
      </c>
      <c r="H49" s="1">
        <f>INDEX(Data!F$21:F$220,Graph!M49)</f>
        <v>46.42756149628622</v>
      </c>
      <c r="I49" s="1">
        <f>INDEX(Data!G$21:G$220,Graph!M49)</f>
        <v>291</v>
      </c>
      <c r="J49">
        <f t="shared" si="14"/>
        <v>145.5</v>
      </c>
      <c r="K49" s="1">
        <f t="shared" si="15"/>
        <v>-0.8996894804861384</v>
      </c>
      <c r="L49">
        <v>10</v>
      </c>
      <c r="M49">
        <v>8</v>
      </c>
    </row>
    <row r="50" spans="1:13" ht="12.75">
      <c r="A50" s="1" t="str">
        <f>INDEX(Data!B$21:B$220,Graph!M50)</f>
        <v>Indonesia</v>
      </c>
      <c r="B50" s="1">
        <f t="shared" si="10"/>
        <v>22.055167566890432</v>
      </c>
      <c r="C50" s="1">
        <f t="shared" si="11"/>
        <v>3140.823000000001</v>
      </c>
      <c r="D50" s="1">
        <f t="shared" si="12"/>
        <v>3249.373000000001</v>
      </c>
      <c r="E50" s="1">
        <f t="shared" si="13"/>
        <v>22055145.78010674</v>
      </c>
      <c r="F50" s="1">
        <f t="shared" si="8"/>
        <v>109</v>
      </c>
      <c r="G50" s="3">
        <f t="shared" si="9"/>
        <v>3140.823000000001</v>
      </c>
      <c r="H50" s="1">
        <f>INDEX(Data!F$21:F$220,Graph!M50)</f>
        <v>22.055167566890432</v>
      </c>
      <c r="I50" s="1">
        <f>INDEX(Data!G$21:G$220,Graph!M50)</f>
        <v>217.1</v>
      </c>
      <c r="J50">
        <f t="shared" si="14"/>
        <v>108.55</v>
      </c>
      <c r="K50" s="1">
        <f t="shared" si="15"/>
        <v>-0.5276134426291286</v>
      </c>
      <c r="L50">
        <v>5</v>
      </c>
      <c r="M50">
        <v>111</v>
      </c>
    </row>
    <row r="51" spans="1:13" ht="12.75">
      <c r="A51" s="1" t="str">
        <f>INDEX(Data!B$21:B$220,Graph!M51)</f>
        <v>Brazil</v>
      </c>
      <c r="B51" s="1">
        <f t="shared" si="10"/>
        <v>18.65562447626283</v>
      </c>
      <c r="C51" s="1">
        <f t="shared" si="11"/>
        <v>2843.9810000000007</v>
      </c>
      <c r="D51" s="1">
        <f t="shared" si="12"/>
        <v>2932.1310000000008</v>
      </c>
      <c r="E51" s="1">
        <f t="shared" si="13"/>
        <v>18655100.24381768</v>
      </c>
      <c r="F51" s="1">
        <f t="shared" si="8"/>
        <v>92</v>
      </c>
      <c r="G51" s="3">
        <f t="shared" si="9"/>
        <v>2843.9810000000007</v>
      </c>
      <c r="H51" s="1">
        <f>INDEX(Data!F$21:F$220,Graph!M51)</f>
        <v>18.65562447626283</v>
      </c>
      <c r="I51" s="1">
        <f>INDEX(Data!G$21:G$220,Graph!M51)</f>
        <v>176.3</v>
      </c>
      <c r="J51">
        <f t="shared" si="14"/>
        <v>88.15</v>
      </c>
      <c r="K51" s="1">
        <f t="shared" si="15"/>
        <v>-0.0017771756036779607</v>
      </c>
      <c r="L51">
        <v>8</v>
      </c>
      <c r="M51">
        <v>72</v>
      </c>
    </row>
    <row r="52" spans="1:13" ht="12.75">
      <c r="A52" s="1" t="str">
        <f>INDEX(Data!B$21:B$220,Graph!M52)</f>
        <v>Pakistan</v>
      </c>
      <c r="B52" s="1">
        <f t="shared" si="10"/>
        <v>29.66786915952687</v>
      </c>
      <c r="C52" s="1">
        <f t="shared" si="11"/>
        <v>4592.653000000001</v>
      </c>
      <c r="D52" s="1">
        <f t="shared" si="12"/>
        <v>4667.603000000001</v>
      </c>
      <c r="E52" s="1">
        <f t="shared" si="13"/>
        <v>29667166.01445417</v>
      </c>
      <c r="F52" s="1">
        <f t="shared" si="8"/>
        <v>123</v>
      </c>
      <c r="G52" s="3">
        <f t="shared" si="9"/>
        <v>4592.653000000001</v>
      </c>
      <c r="H52" s="1">
        <f>INDEX(Data!F$21:F$220,Graph!M52)</f>
        <v>29.66786915952687</v>
      </c>
      <c r="I52" s="1">
        <f>INDEX(Data!G$21:G$220,Graph!M52)</f>
        <v>149.9</v>
      </c>
      <c r="J52">
        <f t="shared" si="14"/>
        <v>74.95</v>
      </c>
      <c r="K52" s="1">
        <f t="shared" si="15"/>
        <v>-0.15236879649414448</v>
      </c>
      <c r="L52">
        <v>4</v>
      </c>
      <c r="M52">
        <v>142</v>
      </c>
    </row>
    <row r="53" spans="1:13" ht="12.75">
      <c r="A53" s="1" t="str">
        <f>INDEX(Data!B$21:B$220,Graph!M53)</f>
        <v>Russian Federation</v>
      </c>
      <c r="B53" s="1">
        <f t="shared" si="10"/>
        <v>56.11692957324182</v>
      </c>
      <c r="C53" s="1">
        <f t="shared" si="11"/>
        <v>5542.525000000001</v>
      </c>
      <c r="D53" s="1">
        <f t="shared" si="12"/>
        <v>5614.575000000001</v>
      </c>
      <c r="E53" s="1">
        <f t="shared" si="13"/>
        <v>56116080.08527582</v>
      </c>
      <c r="F53" s="1">
        <f t="shared" si="8"/>
        <v>162</v>
      </c>
      <c r="G53" s="3">
        <f t="shared" si="9"/>
        <v>5542.525000000001</v>
      </c>
      <c r="H53" s="1">
        <f>INDEX(Data!F$21:F$220,Graph!M53)</f>
        <v>56.11692957324182</v>
      </c>
      <c r="I53" s="1">
        <f>INDEX(Data!G$21:G$220,Graph!M53)</f>
        <v>144.1</v>
      </c>
      <c r="J53">
        <f t="shared" si="14"/>
        <v>72.05</v>
      </c>
      <c r="K53" s="1">
        <f t="shared" si="15"/>
        <v>-0.2966236678854486</v>
      </c>
      <c r="L53">
        <v>6</v>
      </c>
      <c r="M53">
        <v>57</v>
      </c>
    </row>
    <row r="54" spans="1:13" ht="12.75">
      <c r="A54" s="1" t="str">
        <f>INDEX(Data!B$21:B$220,Graph!M54)</f>
        <v>Bangladesh</v>
      </c>
      <c r="B54" s="1">
        <f t="shared" si="10"/>
        <v>4.045332508161896</v>
      </c>
      <c r="C54" s="1">
        <f t="shared" si="11"/>
        <v>274.51699999999994</v>
      </c>
      <c r="D54" s="1">
        <f t="shared" si="12"/>
        <v>346.4169999999999</v>
      </c>
      <c r="E54" s="1">
        <f t="shared" si="13"/>
        <v>4045161.0372148743</v>
      </c>
      <c r="F54" s="1">
        <f t="shared" si="8"/>
        <v>22</v>
      </c>
      <c r="G54" s="3">
        <f t="shared" si="9"/>
        <v>274.51699999999994</v>
      </c>
      <c r="H54" s="1">
        <f>INDEX(Data!F$21:F$220,Graph!M54)</f>
        <v>4.045332508161896</v>
      </c>
      <c r="I54" s="1">
        <f>INDEX(Data!G$21:G$220,Graph!M54)</f>
        <v>143.8</v>
      </c>
      <c r="J54">
        <f t="shared" si="14"/>
        <v>71.9</v>
      </c>
      <c r="K54" s="1">
        <f t="shared" si="15"/>
        <v>-0.07417610274869535</v>
      </c>
      <c r="L54">
        <v>4</v>
      </c>
      <c r="M54">
        <v>138</v>
      </c>
    </row>
    <row r="55" spans="1:13" ht="12.75">
      <c r="A55" s="1" t="str">
        <f>INDEX(Data!B$21:B$220,Graph!M55)</f>
        <v>Japan</v>
      </c>
      <c r="B55" s="1">
        <f t="shared" si="10"/>
        <v>41.673290052526866</v>
      </c>
      <c r="C55" s="1">
        <f t="shared" si="11"/>
        <v>4938.715000000001</v>
      </c>
      <c r="D55" s="1">
        <f t="shared" si="12"/>
        <v>5002.465000000001</v>
      </c>
      <c r="E55" s="1">
        <f t="shared" si="13"/>
        <v>41673029.42590331</v>
      </c>
      <c r="F55" s="1">
        <f t="shared" si="8"/>
        <v>146</v>
      </c>
      <c r="G55" s="3">
        <f t="shared" si="9"/>
        <v>4938.715000000001</v>
      </c>
      <c r="H55" s="1">
        <f>INDEX(Data!F$21:F$220,Graph!M55)</f>
        <v>41.673290052526866</v>
      </c>
      <c r="I55" s="1">
        <f>INDEX(Data!G$21:G$220,Graph!M55)</f>
        <v>127.5</v>
      </c>
      <c r="J55">
        <f t="shared" si="14"/>
        <v>63.75</v>
      </c>
      <c r="K55" s="1">
        <f t="shared" si="15"/>
        <v>-2.037820521184557</v>
      </c>
      <c r="L55">
        <v>12</v>
      </c>
      <c r="M55">
        <v>9</v>
      </c>
    </row>
    <row r="56" spans="1:13" ht="12.75">
      <c r="A56" s="1" t="str">
        <f>INDEX(Data!B$21:B$220,Graph!M56)</f>
        <v>Nigeria</v>
      </c>
      <c r="B56" s="1">
        <f t="shared" si="10"/>
        <v>12.892494657236057</v>
      </c>
      <c r="C56" s="1">
        <f t="shared" si="11"/>
        <v>932.6600000000001</v>
      </c>
      <c r="D56" s="1">
        <f t="shared" si="12"/>
        <v>993.1100000000001</v>
      </c>
      <c r="E56" s="1">
        <f t="shared" si="13"/>
        <v>12892170.368562436</v>
      </c>
      <c r="F56" s="1">
        <f t="shared" si="8"/>
        <v>59</v>
      </c>
      <c r="G56" s="3">
        <f t="shared" si="9"/>
        <v>932.6600000000001</v>
      </c>
      <c r="H56" s="1">
        <f>INDEX(Data!F$21:F$220,Graph!M56)</f>
        <v>12.892494657236057</v>
      </c>
      <c r="I56" s="1">
        <f>INDEX(Data!G$21:G$220,Graph!M56)</f>
        <v>120.9</v>
      </c>
      <c r="J56">
        <f t="shared" si="14"/>
        <v>60.45</v>
      </c>
      <c r="K56" s="1">
        <f t="shared" si="15"/>
        <v>-0.13242834095660427</v>
      </c>
      <c r="L56">
        <v>3</v>
      </c>
      <c r="M56">
        <v>151</v>
      </c>
    </row>
    <row r="57" spans="1:13" ht="12.75">
      <c r="A57" s="1" t="str">
        <f>INDEX(Data!B$21:B$220,Graph!M57)</f>
        <v>Mexico</v>
      </c>
      <c r="B57" s="1">
        <f t="shared" si="10"/>
        <v>6.999070269210022</v>
      </c>
      <c r="C57" s="1">
        <f t="shared" si="11"/>
        <v>493.2100000000001</v>
      </c>
      <c r="D57" s="1">
        <f t="shared" si="12"/>
        <v>544.21</v>
      </c>
      <c r="E57" s="1">
        <f t="shared" si="13"/>
        <v>6999069.340722651</v>
      </c>
      <c r="F57" s="1">
        <f t="shared" si="8"/>
        <v>36</v>
      </c>
      <c r="G57" s="3">
        <f t="shared" si="9"/>
        <v>493.2100000000001</v>
      </c>
      <c r="H57" s="1">
        <f>INDEX(Data!F$21:F$220,Graph!M57)</f>
        <v>6.999070269210022</v>
      </c>
      <c r="I57" s="1">
        <f>INDEX(Data!G$21:G$220,Graph!M57)</f>
        <v>102</v>
      </c>
      <c r="J57">
        <f t="shared" si="14"/>
        <v>51</v>
      </c>
      <c r="K57" s="1">
        <f t="shared" si="15"/>
        <v>-0.35811197880784373</v>
      </c>
      <c r="L57">
        <v>10</v>
      </c>
      <c r="M57">
        <v>53</v>
      </c>
    </row>
    <row r="58" spans="1:13" ht="12.75">
      <c r="A58" s="1" t="str">
        <f>INDEX(Data!B$21:B$220,Graph!M58)</f>
        <v>Germany</v>
      </c>
      <c r="B58" s="1">
        <f t="shared" si="10"/>
        <v>81.25572942887051</v>
      </c>
      <c r="C58" s="1">
        <f t="shared" si="11"/>
        <v>5859.009999999999</v>
      </c>
      <c r="D58" s="1">
        <f t="shared" si="12"/>
        <v>5900.209999999999</v>
      </c>
      <c r="E58" s="1">
        <f t="shared" si="13"/>
        <v>81255032.20074065</v>
      </c>
      <c r="F58" s="1">
        <f t="shared" si="8"/>
        <v>182</v>
      </c>
      <c r="G58" s="3">
        <f t="shared" si="9"/>
        <v>5859.009999999999</v>
      </c>
      <c r="H58" s="1">
        <f>INDEX(Data!F$21:F$220,Graph!M58)</f>
        <v>81.25572942887051</v>
      </c>
      <c r="I58" s="1">
        <f>INDEX(Data!G$21:G$220,Graph!M58)</f>
        <v>82.4</v>
      </c>
      <c r="J58">
        <f t="shared" si="14"/>
        <v>41.2</v>
      </c>
      <c r="K58" s="1">
        <f t="shared" si="15"/>
        <v>-0.8891983785723312</v>
      </c>
      <c r="L58">
        <v>11</v>
      </c>
      <c r="M58">
        <v>19</v>
      </c>
    </row>
    <row r="59" spans="1:13" ht="12.75">
      <c r="A59" s="1" t="str">
        <f>INDEX(Data!B$21:B$220,Graph!M59)</f>
        <v>Viet Nam</v>
      </c>
      <c r="B59" s="1">
        <f t="shared" si="10"/>
        <v>10.617077784868396</v>
      </c>
      <c r="C59" s="1">
        <f t="shared" si="11"/>
        <v>673.46</v>
      </c>
      <c r="D59" s="1">
        <f t="shared" si="12"/>
        <v>713.61</v>
      </c>
      <c r="E59" s="1">
        <f t="shared" si="13"/>
        <v>10617124.864314009</v>
      </c>
      <c r="F59" s="1">
        <f t="shared" si="8"/>
        <v>48</v>
      </c>
      <c r="G59" s="3">
        <f t="shared" si="9"/>
        <v>673.46</v>
      </c>
      <c r="H59" s="1">
        <f>INDEX(Data!F$21:F$220,Graph!M59)</f>
        <v>10.617077784868396</v>
      </c>
      <c r="I59" s="1">
        <f>INDEX(Data!G$21:G$220,Graph!M59)</f>
        <v>80.3</v>
      </c>
      <c r="J59">
        <f t="shared" si="14"/>
        <v>40.15</v>
      </c>
      <c r="K59" s="1">
        <f t="shared" si="15"/>
        <v>-0.12237932700035614</v>
      </c>
      <c r="L59">
        <v>5</v>
      </c>
      <c r="M59">
        <v>112</v>
      </c>
    </row>
    <row r="60" spans="1:13" ht="12.75">
      <c r="A60" s="1" t="str">
        <f>INDEX(Data!B$21:B$220,Graph!M60)</f>
        <v>Philippines</v>
      </c>
      <c r="B60" s="1">
        <f t="shared" si="10"/>
        <v>3.2824923011805893</v>
      </c>
      <c r="C60" s="1">
        <f t="shared" si="11"/>
        <v>130.39499999999998</v>
      </c>
      <c r="D60" s="1">
        <f t="shared" si="12"/>
        <v>169.695</v>
      </c>
      <c r="E60" s="1">
        <f t="shared" si="13"/>
        <v>3282095.591968631</v>
      </c>
      <c r="F60" s="1">
        <f t="shared" si="8"/>
        <v>12</v>
      </c>
      <c r="G60" s="3">
        <f t="shared" si="9"/>
        <v>130.39499999999998</v>
      </c>
      <c r="H60" s="1">
        <f>INDEX(Data!F$21:F$220,Graph!M60)</f>
        <v>3.2824923011805893</v>
      </c>
      <c r="I60" s="1">
        <f>INDEX(Data!G$21:G$220,Graph!M60)</f>
        <v>78.6</v>
      </c>
      <c r="J60">
        <f t="shared" si="14"/>
        <v>39.3</v>
      </c>
      <c r="K60" s="1">
        <f t="shared" si="15"/>
        <v>-0.05930556575694235</v>
      </c>
      <c r="L60">
        <v>5</v>
      </c>
      <c r="M60">
        <v>83</v>
      </c>
    </row>
    <row r="61" spans="1:13" ht="12.75">
      <c r="A61" s="1" t="str">
        <f>INDEX(Data!B$21:B$220,Graph!M61)</f>
        <v>Egypt</v>
      </c>
      <c r="B61" s="1">
        <f t="shared" si="10"/>
        <v>126.59151711855533</v>
      </c>
      <c r="C61" s="1">
        <f t="shared" si="11"/>
        <v>6201.424000000001</v>
      </c>
      <c r="D61" s="1">
        <f t="shared" si="12"/>
        <v>6236.674000000001</v>
      </c>
      <c r="E61" s="1">
        <f t="shared" si="13"/>
        <v>126591131.29432301</v>
      </c>
      <c r="F61" s="1">
        <f t="shared" si="8"/>
        <v>199</v>
      </c>
      <c r="G61" s="3">
        <f t="shared" si="9"/>
        <v>6201.424000000001</v>
      </c>
      <c r="H61" s="1">
        <f>INDEX(Data!F$21:F$220,Graph!M61)</f>
        <v>126.59151711855533</v>
      </c>
      <c r="I61" s="1">
        <f>INDEX(Data!G$21:G$220,Graph!M61)</f>
        <v>70.5</v>
      </c>
      <c r="J61">
        <f t="shared" si="14"/>
        <v>35.25</v>
      </c>
      <c r="K61" s="1">
        <f t="shared" si="15"/>
        <v>-16.695602883746872</v>
      </c>
      <c r="L61">
        <v>3</v>
      </c>
      <c r="M61">
        <v>120</v>
      </c>
    </row>
    <row r="62" spans="1:13" ht="12.75">
      <c r="A62" s="1" t="str">
        <f>INDEX(Data!B$21:B$220,Graph!M62)</f>
        <v>Turkey</v>
      </c>
      <c r="B62" s="1">
        <f t="shared" si="10"/>
        <v>34.584647476035414</v>
      </c>
      <c r="C62" s="1">
        <f t="shared" si="11"/>
        <v>4756.092000000002</v>
      </c>
      <c r="D62" s="1">
        <f t="shared" si="12"/>
        <v>4791.242000000002</v>
      </c>
      <c r="E62" s="1">
        <f t="shared" si="13"/>
        <v>34584099.26228237</v>
      </c>
      <c r="F62" s="1">
        <f t="shared" si="8"/>
        <v>132</v>
      </c>
      <c r="G62" s="3">
        <f t="shared" si="9"/>
        <v>4756.092000000002</v>
      </c>
      <c r="H62" s="1">
        <f>INDEX(Data!F$21:F$220,Graph!M62)</f>
        <v>34.584647476035414</v>
      </c>
      <c r="I62" s="1">
        <f>INDEX(Data!G$21:G$220,Graph!M62)</f>
        <v>70.3</v>
      </c>
      <c r="J62">
        <f t="shared" si="14"/>
        <v>35.15</v>
      </c>
      <c r="K62" s="1">
        <f t="shared" si="15"/>
        <v>-2.485704700489819</v>
      </c>
      <c r="L62">
        <v>9</v>
      </c>
      <c r="M62">
        <v>88</v>
      </c>
    </row>
    <row r="63" spans="1:13" ht="12.75">
      <c r="A63" s="1" t="str">
        <f>INDEX(Data!B$21:B$220,Graph!M63)</f>
        <v>Ethiopia</v>
      </c>
      <c r="B63" s="1">
        <f t="shared" si="10"/>
        <v>6.541122349662941</v>
      </c>
      <c r="C63" s="1">
        <f t="shared" si="11"/>
        <v>404.2100000000001</v>
      </c>
      <c r="D63" s="1">
        <f t="shared" si="12"/>
        <v>438.7100000000001</v>
      </c>
      <c r="E63" s="1">
        <f t="shared" si="13"/>
        <v>6541181.054018264</v>
      </c>
      <c r="F63" s="1">
        <f t="shared" si="8"/>
        <v>32</v>
      </c>
      <c r="G63" s="3">
        <f t="shared" si="9"/>
        <v>404.2100000000001</v>
      </c>
      <c r="H63" s="1">
        <f>INDEX(Data!F$21:F$220,Graph!M63)</f>
        <v>6.541122349662941</v>
      </c>
      <c r="I63" s="1">
        <f>INDEX(Data!G$21:G$220,Graph!M63)</f>
        <v>69</v>
      </c>
      <c r="J63">
        <f t="shared" si="14"/>
        <v>34.5</v>
      </c>
      <c r="K63" s="1">
        <f t="shared" si="15"/>
        <v>-0.008406992935580782</v>
      </c>
      <c r="L63">
        <v>2</v>
      </c>
      <c r="M63">
        <v>170</v>
      </c>
    </row>
    <row r="64" spans="1:13" ht="12.75">
      <c r="A64" s="1" t="str">
        <f>INDEX(Data!B$21:B$220,Graph!M64)</f>
        <v>Iran (Islamic Republic of)</v>
      </c>
      <c r="B64" s="1">
        <f t="shared" si="10"/>
        <v>11.278746521432733</v>
      </c>
      <c r="C64" s="1">
        <f t="shared" si="11"/>
        <v>804.86</v>
      </c>
      <c r="D64" s="1">
        <f t="shared" si="12"/>
        <v>838.91</v>
      </c>
      <c r="E64" s="1">
        <f t="shared" si="13"/>
        <v>11278111.909835417</v>
      </c>
      <c r="F64" s="1">
        <f t="shared" si="8"/>
        <v>51</v>
      </c>
      <c r="G64" s="3">
        <f t="shared" si="9"/>
        <v>804.86</v>
      </c>
      <c r="H64" s="1">
        <f>INDEX(Data!F$21:F$220,Graph!M64)</f>
        <v>11.278746521432733</v>
      </c>
      <c r="I64" s="1">
        <f>INDEX(Data!G$21:G$220,Graph!M64)</f>
        <v>68.1</v>
      </c>
      <c r="J64">
        <f t="shared" si="14"/>
        <v>34.05</v>
      </c>
      <c r="K64" s="1">
        <f t="shared" si="15"/>
        <v>-0.04741974544499605</v>
      </c>
      <c r="L64">
        <v>6</v>
      </c>
      <c r="M64">
        <v>101</v>
      </c>
    </row>
    <row r="65" spans="1:13" ht="12.75">
      <c r="A65" s="1" t="str">
        <f>INDEX(Data!B$21:B$220,Graph!M65)</f>
        <v>Thailand</v>
      </c>
      <c r="B65" s="1">
        <f t="shared" si="10"/>
        <v>23.190405405079478</v>
      </c>
      <c r="C65" s="1">
        <f t="shared" si="11"/>
        <v>3296.8730000000005</v>
      </c>
      <c r="D65" s="1">
        <f t="shared" si="12"/>
        <v>3327.9730000000004</v>
      </c>
      <c r="E65" s="1">
        <f t="shared" si="13"/>
        <v>23190085.964636754</v>
      </c>
      <c r="F65" s="1">
        <f t="shared" si="8"/>
        <v>113</v>
      </c>
      <c r="G65" s="3">
        <f t="shared" si="9"/>
        <v>3296.8730000000005</v>
      </c>
      <c r="H65" s="1">
        <f>INDEX(Data!F$21:F$220,Graph!M65)</f>
        <v>23.190405405079478</v>
      </c>
      <c r="I65" s="1">
        <f>INDEX(Data!G$21:G$220,Graph!M65)</f>
        <v>62.2</v>
      </c>
      <c r="J65">
        <f t="shared" si="14"/>
        <v>31.1</v>
      </c>
      <c r="K65" s="1">
        <f t="shared" si="15"/>
        <v>-0.26860083569037485</v>
      </c>
      <c r="L65">
        <v>5</v>
      </c>
      <c r="M65">
        <v>76</v>
      </c>
    </row>
    <row r="66" spans="1:13" ht="12.75">
      <c r="A66" s="1" t="str">
        <f>INDEX(Data!B$21:B$220,Graph!M66)</f>
        <v>France</v>
      </c>
      <c r="B66" s="1">
        <f t="shared" si="10"/>
        <v>82.14492780744284</v>
      </c>
      <c r="C66" s="1">
        <f t="shared" si="11"/>
        <v>5930.11</v>
      </c>
      <c r="D66" s="1">
        <f t="shared" si="12"/>
        <v>5960.009999999999</v>
      </c>
      <c r="E66" s="1">
        <f t="shared" si="13"/>
        <v>82144025.58014916</v>
      </c>
      <c r="F66" s="1">
        <f t="shared" si="8"/>
        <v>183</v>
      </c>
      <c r="G66" s="3">
        <f t="shared" si="9"/>
        <v>5930.11</v>
      </c>
      <c r="H66" s="1">
        <f>INDEX(Data!F$21:F$220,Graph!M66)</f>
        <v>82.14492780744284</v>
      </c>
      <c r="I66" s="1">
        <f>INDEX(Data!G$21:G$220,Graph!M66)</f>
        <v>59.8</v>
      </c>
      <c r="J66">
        <f t="shared" si="14"/>
        <v>29.9</v>
      </c>
      <c r="K66" s="1">
        <f t="shared" si="15"/>
        <v>-0.9161788407746059</v>
      </c>
      <c r="L66">
        <v>11</v>
      </c>
      <c r="M66">
        <v>16</v>
      </c>
    </row>
    <row r="67" spans="1:13" ht="12.75">
      <c r="A67" s="1" t="str">
        <f>INDEX(Data!B$21:B$220,Graph!M67)</f>
        <v>United Kingdom</v>
      </c>
      <c r="B67" s="1">
        <f t="shared" si="10"/>
        <v>99.81013395417752</v>
      </c>
      <c r="C67" s="1">
        <f t="shared" si="11"/>
        <v>6080.097000000001</v>
      </c>
      <c r="D67" s="1">
        <f t="shared" si="12"/>
        <v>6109.647000000001</v>
      </c>
      <c r="E67" s="1">
        <f t="shared" si="13"/>
        <v>99810021.46800694</v>
      </c>
      <c r="F67" s="1">
        <f t="shared" si="8"/>
        <v>194</v>
      </c>
      <c r="G67" s="3">
        <f t="shared" si="9"/>
        <v>6080.097000000001</v>
      </c>
      <c r="H67" s="1">
        <f>INDEX(Data!F$21:F$220,Graph!M67)</f>
        <v>99.81013395417752</v>
      </c>
      <c r="I67" s="1">
        <f>INDEX(Data!G$21:G$220,Graph!M67)</f>
        <v>59.1</v>
      </c>
      <c r="J67">
        <f t="shared" si="14"/>
        <v>29.55</v>
      </c>
      <c r="K67" s="1">
        <f t="shared" si="15"/>
        <v>-2.089645427710707</v>
      </c>
      <c r="L67">
        <v>11</v>
      </c>
      <c r="M67">
        <v>12</v>
      </c>
    </row>
    <row r="68" spans="1:13" ht="12.75">
      <c r="A68" s="1" t="str">
        <f>INDEX(Data!B$21:B$220,Graph!M68)</f>
        <v>Italy</v>
      </c>
      <c r="B68" s="1">
        <f t="shared" si="10"/>
        <v>95.78309040091938</v>
      </c>
      <c r="C68" s="1">
        <f t="shared" si="11"/>
        <v>6020.928000000001</v>
      </c>
      <c r="D68" s="1">
        <f t="shared" si="12"/>
        <v>6049.678000000001</v>
      </c>
      <c r="E68" s="1">
        <f t="shared" si="13"/>
        <v>95783030.21168189</v>
      </c>
      <c r="F68" s="1">
        <f t="shared" si="8"/>
        <v>191</v>
      </c>
      <c r="G68" s="3">
        <f t="shared" si="9"/>
        <v>6020.928000000001</v>
      </c>
      <c r="H68" s="1">
        <f>INDEX(Data!F$21:F$220,Graph!M68)</f>
        <v>95.78309040091938</v>
      </c>
      <c r="I68" s="1">
        <f>INDEX(Data!G$21:G$220,Graph!M68)</f>
        <v>57.5</v>
      </c>
      <c r="J68">
        <f t="shared" si="14"/>
        <v>28.75</v>
      </c>
      <c r="K68" s="1">
        <f t="shared" si="15"/>
        <v>-0.003277496461620899</v>
      </c>
      <c r="L68">
        <v>11</v>
      </c>
      <c r="M68">
        <v>21</v>
      </c>
    </row>
    <row r="69" spans="1:13" ht="12.75">
      <c r="A69" s="1" t="str">
        <f>INDEX(Data!B$21:B$220,Graph!M69)</f>
        <v>Democratic Rep Congo</v>
      </c>
      <c r="B69" s="1">
        <f t="shared" si="10"/>
        <v>2.0529387684312663</v>
      </c>
      <c r="C69" s="1">
        <f t="shared" si="11"/>
        <v>51.287</v>
      </c>
      <c r="D69" s="1">
        <f t="shared" si="12"/>
        <v>76.887</v>
      </c>
      <c r="E69" s="1">
        <f t="shared" si="13"/>
        <v>2052176.202401958</v>
      </c>
      <c r="F69" s="1">
        <f t="shared" si="8"/>
        <v>5</v>
      </c>
      <c r="G69" s="3">
        <f t="shared" si="9"/>
        <v>51.287</v>
      </c>
      <c r="H69" s="1">
        <f>INDEX(Data!F$21:F$220,Graph!M69)</f>
        <v>2.0529387684312663</v>
      </c>
      <c r="I69" s="1">
        <f>INDEX(Data!G$21:G$220,Graph!M69)</f>
        <v>51.2</v>
      </c>
      <c r="J69">
        <f t="shared" si="14"/>
        <v>25.6</v>
      </c>
      <c r="K69" s="1">
        <f t="shared" si="15"/>
        <v>-0.1543456361543476</v>
      </c>
      <c r="L69">
        <v>1</v>
      </c>
      <c r="M69">
        <v>168</v>
      </c>
    </row>
    <row r="70" spans="1:13" ht="12.75">
      <c r="A70" s="1" t="str">
        <f>INDEX(Data!B$21:B$220,Graph!M70)</f>
        <v>Myanmar</v>
      </c>
      <c r="B70" s="1">
        <f t="shared" si="10"/>
        <v>15.680239774930566</v>
      </c>
      <c r="C70" s="1">
        <f t="shared" si="11"/>
        <v>1222.4400000000003</v>
      </c>
      <c r="D70" s="1">
        <f t="shared" si="12"/>
        <v>1246.8900000000003</v>
      </c>
      <c r="E70" s="1">
        <f t="shared" si="13"/>
        <v>15680139.833934681</v>
      </c>
      <c r="F70" s="1">
        <f t="shared" si="8"/>
        <v>76</v>
      </c>
      <c r="G70" s="3">
        <f t="shared" si="9"/>
        <v>1222.4400000000003</v>
      </c>
      <c r="H70" s="1">
        <f>INDEX(Data!F$21:F$220,Graph!M70)</f>
        <v>15.680239774930566</v>
      </c>
      <c r="I70" s="1">
        <f>INDEX(Data!G$21:G$220,Graph!M70)</f>
        <v>48.9</v>
      </c>
      <c r="J70">
        <f t="shared" si="14"/>
        <v>24.45</v>
      </c>
      <c r="K70" s="1">
        <f t="shared" si="15"/>
        <v>-0.21052966534279527</v>
      </c>
      <c r="L70">
        <v>5</v>
      </c>
      <c r="M70">
        <v>132</v>
      </c>
    </row>
    <row r="71" spans="1:13" ht="12.75">
      <c r="A71" s="1" t="str">
        <f>INDEX(Data!B$21:B$220,Graph!M71)</f>
        <v>Ukraine</v>
      </c>
      <c r="B71" s="1">
        <f t="shared" si="10"/>
        <v>48.90389134268121</v>
      </c>
      <c r="C71" s="1">
        <f t="shared" si="11"/>
        <v>5410.125</v>
      </c>
      <c r="D71" s="1">
        <f t="shared" si="12"/>
        <v>5434.575</v>
      </c>
      <c r="E71" s="1">
        <f t="shared" si="13"/>
        <v>48903077.83393468</v>
      </c>
      <c r="F71" s="1">
        <f t="shared" si="8"/>
        <v>155</v>
      </c>
      <c r="G71" s="3">
        <f t="shared" si="9"/>
        <v>5410.125</v>
      </c>
      <c r="H71" s="1">
        <f>INDEX(Data!F$21:F$220,Graph!M71)</f>
        <v>48.90389134268121</v>
      </c>
      <c r="I71" s="1">
        <f>INDEX(Data!G$21:G$220,Graph!M71)</f>
        <v>48.9</v>
      </c>
      <c r="J71">
        <f t="shared" si="14"/>
        <v>24.45</v>
      </c>
      <c r="K71" s="1">
        <f t="shared" si="15"/>
        <v>-0.9473191149584608</v>
      </c>
      <c r="L71">
        <v>9</v>
      </c>
      <c r="M71">
        <v>70</v>
      </c>
    </row>
    <row r="72" spans="1:13" ht="12.75">
      <c r="A72" s="1" t="str">
        <f>INDEX(Data!B$21:B$220,Graph!M72)</f>
        <v>Republic of Korea</v>
      </c>
      <c r="B72" s="1">
        <f t="shared" si="10"/>
        <v>24.28785366963376</v>
      </c>
      <c r="C72" s="1">
        <f t="shared" si="11"/>
        <v>4422.3730000000005</v>
      </c>
      <c r="D72" s="1">
        <f t="shared" si="12"/>
        <v>4446.073</v>
      </c>
      <c r="E72" s="1">
        <f t="shared" si="13"/>
        <v>24287035.593629938</v>
      </c>
      <c r="F72" s="1">
        <f t="shared" si="8"/>
        <v>118</v>
      </c>
      <c r="G72" s="3">
        <f t="shared" si="9"/>
        <v>4422.3730000000005</v>
      </c>
      <c r="H72" s="1">
        <f>INDEX(Data!F$21:F$220,Graph!M72)</f>
        <v>24.28785366963376</v>
      </c>
      <c r="I72" s="1">
        <f>INDEX(Data!G$21:G$220,Graph!M72)</f>
        <v>47.4</v>
      </c>
      <c r="J72">
        <f t="shared" si="14"/>
        <v>23.7</v>
      </c>
      <c r="K72" s="1">
        <f t="shared" si="15"/>
        <v>-1.0339222378663777</v>
      </c>
      <c r="L72">
        <v>7</v>
      </c>
      <c r="M72">
        <v>28</v>
      </c>
    </row>
    <row r="73" spans="1:13" ht="12.75">
      <c r="A73" s="1" t="str">
        <f>INDEX(Data!B$21:B$220,Graph!M73)</f>
        <v>South Africa</v>
      </c>
      <c r="B73" s="1">
        <f t="shared" si="10"/>
        <v>13.388256132427777</v>
      </c>
      <c r="C73" s="1">
        <f t="shared" si="11"/>
        <v>1022.3100000000001</v>
      </c>
      <c r="D73" s="1">
        <f t="shared" si="12"/>
        <v>1044.71</v>
      </c>
      <c r="E73" s="1">
        <f t="shared" si="13"/>
        <v>13388126.177101715</v>
      </c>
      <c r="F73" s="1">
        <f t="shared" si="8"/>
        <v>61</v>
      </c>
      <c r="G73" s="3">
        <f t="shared" si="9"/>
        <v>1022.3100000000001</v>
      </c>
      <c r="H73" s="1">
        <f>INDEX(Data!F$21:F$220,Graph!M73)</f>
        <v>13.388256132427777</v>
      </c>
      <c r="I73" s="1">
        <f>INDEX(Data!G$21:G$220,Graph!M73)</f>
        <v>44.8</v>
      </c>
      <c r="J73">
        <f t="shared" si="14"/>
        <v>22.4</v>
      </c>
      <c r="K73" s="1">
        <f t="shared" si="15"/>
        <v>-0.111054860746437</v>
      </c>
      <c r="L73">
        <v>2</v>
      </c>
      <c r="M73">
        <v>119</v>
      </c>
    </row>
    <row r="74" spans="1:13" ht="12.75">
      <c r="A74" s="1" t="str">
        <f>INDEX(Data!B$21:B$220,Graph!M74)</f>
        <v>Colombia</v>
      </c>
      <c r="B74" s="1">
        <f t="shared" si="10"/>
        <v>15.0112632715341</v>
      </c>
      <c r="C74" s="1">
        <f t="shared" si="11"/>
        <v>1094.24</v>
      </c>
      <c r="D74" s="1">
        <f t="shared" si="12"/>
        <v>1115.99</v>
      </c>
      <c r="E74" s="1">
        <f t="shared" si="13"/>
        <v>15011079.9688376</v>
      </c>
      <c r="F74" s="1">
        <f t="shared" si="8"/>
        <v>67</v>
      </c>
      <c r="G74" s="3">
        <f t="shared" si="9"/>
        <v>1094.24</v>
      </c>
      <c r="H74" s="1">
        <f>INDEX(Data!F$21:F$220,Graph!M74)</f>
        <v>15.0112632715341</v>
      </c>
      <c r="I74" s="1">
        <f>INDEX(Data!G$21:G$220,Graph!M74)</f>
        <v>43.5</v>
      </c>
      <c r="J74">
        <f t="shared" si="14"/>
        <v>21.75</v>
      </c>
      <c r="K74" s="1">
        <f t="shared" si="15"/>
        <v>-0.051181400560567525</v>
      </c>
      <c r="L74">
        <v>8</v>
      </c>
      <c r="M74">
        <v>73</v>
      </c>
    </row>
    <row r="75" spans="1:13" ht="12.75">
      <c r="A75" s="1" t="str">
        <f>INDEX(Data!B$21:B$220,Graph!M75)</f>
        <v>Spain</v>
      </c>
      <c r="B75" s="1">
        <f t="shared" si="10"/>
        <v>108.20702969521429</v>
      </c>
      <c r="C75" s="1">
        <f t="shared" si="11"/>
        <v>6134.647000000001</v>
      </c>
      <c r="D75" s="1">
        <f t="shared" si="12"/>
        <v>6155.147000000001</v>
      </c>
      <c r="E75" s="1">
        <f t="shared" si="13"/>
        <v>108207026.5683297</v>
      </c>
      <c r="F75" s="1">
        <f t="shared" si="8"/>
        <v>196</v>
      </c>
      <c r="G75" s="3">
        <f t="shared" si="9"/>
        <v>6134.647000000001</v>
      </c>
      <c r="H75" s="1">
        <f>INDEX(Data!F$21:F$220,Graph!M75)</f>
        <v>108.20702969521429</v>
      </c>
      <c r="I75" s="1">
        <f>INDEX(Data!G$21:G$220,Graph!M75)</f>
        <v>41</v>
      </c>
      <c r="J75">
        <f t="shared" si="14"/>
        <v>20.5</v>
      </c>
      <c r="K75" s="1">
        <f t="shared" si="15"/>
        <v>-10.309037582236854</v>
      </c>
      <c r="L75">
        <v>11</v>
      </c>
      <c r="M75">
        <v>20</v>
      </c>
    </row>
    <row r="76" spans="1:13" ht="12.75">
      <c r="A76" s="1" t="str">
        <f>INDEX(Data!B$21:B$220,Graph!M76)</f>
        <v>Poland</v>
      </c>
      <c r="B76" s="1">
        <f t="shared" si="10"/>
        <v>81.09457077402357</v>
      </c>
      <c r="C76" s="1">
        <f t="shared" si="11"/>
        <v>5798.509999999999</v>
      </c>
      <c r="D76" s="1">
        <f t="shared" si="12"/>
        <v>5817.8099999999995</v>
      </c>
      <c r="E76" s="1">
        <f t="shared" si="13"/>
        <v>81094043.1838421</v>
      </c>
      <c r="F76" s="1">
        <f t="shared" si="8"/>
        <v>181</v>
      </c>
      <c r="G76" s="3">
        <f t="shared" si="9"/>
        <v>5798.509999999999</v>
      </c>
      <c r="H76" s="1">
        <f>INDEX(Data!F$21:F$220,Graph!M76)</f>
        <v>81.09457077402357</v>
      </c>
      <c r="I76" s="1">
        <f>INDEX(Data!G$21:G$220,Graph!M76)</f>
        <v>38.6</v>
      </c>
      <c r="J76">
        <f t="shared" si="14"/>
        <v>19.3</v>
      </c>
      <c r="K76" s="1">
        <f t="shared" si="15"/>
        <v>-0.16115865484694325</v>
      </c>
      <c r="L76">
        <v>9</v>
      </c>
      <c r="M76">
        <v>37</v>
      </c>
    </row>
    <row r="77" spans="1:13" ht="12.75">
      <c r="A77" s="1" t="str">
        <f>INDEX(Data!B$21:B$220,Graph!M77)</f>
        <v>Argentina</v>
      </c>
      <c r="B77" s="1">
        <f t="shared" si="10"/>
        <v>39.998941565740225</v>
      </c>
      <c r="C77" s="1">
        <f t="shared" si="11"/>
        <v>4838.665000000001</v>
      </c>
      <c r="D77" s="1">
        <f t="shared" si="12"/>
        <v>4857.665000000001</v>
      </c>
      <c r="E77" s="1">
        <f t="shared" si="13"/>
        <v>39998040.08772021</v>
      </c>
      <c r="F77" s="1">
        <f t="shared" si="8"/>
        <v>141</v>
      </c>
      <c r="G77" s="3">
        <f t="shared" si="9"/>
        <v>4838.665000000001</v>
      </c>
      <c r="H77" s="1">
        <f>INDEX(Data!F$21:F$220,Graph!M77)</f>
        <v>39.998941565740225</v>
      </c>
      <c r="I77" s="1">
        <f>INDEX(Data!G$21:G$220,Graph!M77)</f>
        <v>38</v>
      </c>
      <c r="J77">
        <f t="shared" si="14"/>
        <v>19</v>
      </c>
      <c r="K77" s="1">
        <f t="shared" si="15"/>
        <v>-0.4509551416483717</v>
      </c>
      <c r="L77">
        <v>8</v>
      </c>
      <c r="M77">
        <v>34</v>
      </c>
    </row>
    <row r="78" spans="1:13" ht="12.75">
      <c r="A78" s="1" t="str">
        <f>INDEX(Data!B$21:B$220,Graph!M78)</f>
        <v>United Republic Tanzania</v>
      </c>
      <c r="B78" s="1">
        <f t="shared" si="10"/>
        <v>16.27412587798128</v>
      </c>
      <c r="C78" s="1">
        <f t="shared" si="11"/>
        <v>2590.1810000000005</v>
      </c>
      <c r="D78" s="1">
        <f t="shared" si="12"/>
        <v>2608.3310000000006</v>
      </c>
      <c r="E78" s="1">
        <f t="shared" si="13"/>
        <v>16274167.815374825</v>
      </c>
      <c r="F78" s="1">
        <f t="shared" si="8"/>
        <v>81</v>
      </c>
      <c r="G78" s="3">
        <f t="shared" si="9"/>
        <v>2590.1810000000005</v>
      </c>
      <c r="H78" s="1">
        <f>INDEX(Data!F$21:F$220,Graph!M78)</f>
        <v>16.27412587798128</v>
      </c>
      <c r="I78" s="1">
        <f>INDEX(Data!G$21:G$220,Graph!M78)</f>
        <v>36.3</v>
      </c>
      <c r="J78">
        <f t="shared" si="14"/>
        <v>18.15</v>
      </c>
      <c r="K78" s="1">
        <f t="shared" si="15"/>
        <v>-0.250405331854175</v>
      </c>
      <c r="L78">
        <v>2</v>
      </c>
      <c r="M78">
        <v>162</v>
      </c>
    </row>
    <row r="79" spans="1:13" ht="12.75">
      <c r="A79" s="1" t="str">
        <f>INDEX(Data!B$21:B$220,Graph!M79)</f>
        <v>Sudan</v>
      </c>
      <c r="B79" s="1">
        <f t="shared" si="10"/>
        <v>18.115406455882813</v>
      </c>
      <c r="C79" s="1">
        <f t="shared" si="11"/>
        <v>2679.681000000001</v>
      </c>
      <c r="D79" s="1">
        <f t="shared" si="12"/>
        <v>2696.1310000000008</v>
      </c>
      <c r="E79" s="1">
        <f t="shared" si="13"/>
        <v>18115144.27068407</v>
      </c>
      <c r="F79" s="1">
        <f aca="true" t="shared" si="16" ref="F79:F110">RANK(E79,E$47:E$246,1)</f>
        <v>88</v>
      </c>
      <c r="G79" s="3">
        <f aca="true" t="shared" si="17" ref="G79:G110">C79</f>
        <v>2679.681000000001</v>
      </c>
      <c r="H79" s="1">
        <f>INDEX(Data!F$21:F$220,Graph!M79)</f>
        <v>18.115406455882813</v>
      </c>
      <c r="I79" s="1">
        <f>INDEX(Data!G$21:G$220,Graph!M79)</f>
        <v>32.9</v>
      </c>
      <c r="J79">
        <f t="shared" si="14"/>
        <v>16.45</v>
      </c>
      <c r="K79" s="1">
        <f t="shared" si="15"/>
        <v>-0.06993648156635501</v>
      </c>
      <c r="L79">
        <v>3</v>
      </c>
      <c r="M79">
        <v>139</v>
      </c>
    </row>
    <row r="80" spans="1:13" ht="12.75">
      <c r="A80" s="1" t="str">
        <f>INDEX(Data!B$21:B$220,Graph!M80)</f>
        <v>Kenya</v>
      </c>
      <c r="B80" s="1">
        <f t="shared" si="10"/>
        <v>10.772963708156077</v>
      </c>
      <c r="C80" s="1">
        <f t="shared" si="11"/>
        <v>755.0600000000001</v>
      </c>
      <c r="D80" s="1">
        <f t="shared" si="12"/>
        <v>770.8100000000001</v>
      </c>
      <c r="E80" s="1">
        <f t="shared" si="13"/>
        <v>10772153.046399642</v>
      </c>
      <c r="F80" s="1">
        <f t="shared" si="16"/>
        <v>50</v>
      </c>
      <c r="G80" s="3">
        <f t="shared" si="17"/>
        <v>755.0600000000001</v>
      </c>
      <c r="H80" s="1">
        <f>INDEX(Data!F$21:F$220,Graph!M80)</f>
        <v>10.772963708156077</v>
      </c>
      <c r="I80" s="1">
        <f>INDEX(Data!G$21:G$220,Graph!M80)</f>
        <v>31.5</v>
      </c>
      <c r="J80">
        <f t="shared" si="14"/>
        <v>15.75</v>
      </c>
      <c r="K80" s="1">
        <f t="shared" si="15"/>
        <v>-0.5057828132766566</v>
      </c>
      <c r="L80">
        <v>2</v>
      </c>
      <c r="M80">
        <v>148</v>
      </c>
    </row>
    <row r="81" spans="1:13" ht="12.75">
      <c r="A81" s="1" t="str">
        <f>INDEX(Data!B$21:B$220,Graph!M81)</f>
        <v>Algeria</v>
      </c>
      <c r="B81" s="1">
        <f t="shared" si="10"/>
        <v>45.06245770160264</v>
      </c>
      <c r="C81" s="1">
        <f t="shared" si="11"/>
        <v>5027.115000000001</v>
      </c>
      <c r="D81" s="1">
        <f t="shared" si="12"/>
        <v>5042.765</v>
      </c>
      <c r="E81" s="1">
        <f t="shared" si="13"/>
        <v>45062113.01435901</v>
      </c>
      <c r="F81" s="1">
        <f t="shared" si="16"/>
        <v>149</v>
      </c>
      <c r="G81" s="3">
        <f t="shared" si="17"/>
        <v>5027.115000000001</v>
      </c>
      <c r="H81" s="1">
        <f>INDEX(Data!F$21:F$220,Graph!M81)</f>
        <v>45.06245770160264</v>
      </c>
      <c r="I81" s="1">
        <f>INDEX(Data!G$21:G$220,Graph!M81)</f>
        <v>31.3</v>
      </c>
      <c r="J81">
        <f t="shared" si="14"/>
        <v>15.65</v>
      </c>
      <c r="K81" s="1">
        <f t="shared" si="15"/>
        <v>-0.7074972911144215</v>
      </c>
      <c r="L81">
        <v>3</v>
      </c>
      <c r="M81">
        <v>108</v>
      </c>
    </row>
    <row r="82" spans="1:13" ht="12.75">
      <c r="A82" s="1" t="str">
        <f>INDEX(Data!B$21:B$220,Graph!M82)</f>
        <v>Canada</v>
      </c>
      <c r="B82" s="1">
        <f t="shared" si="10"/>
        <v>56.64881310425259</v>
      </c>
      <c r="C82" s="1">
        <f t="shared" si="11"/>
        <v>5638.225</v>
      </c>
      <c r="D82" s="1">
        <f t="shared" si="12"/>
        <v>5653.875</v>
      </c>
      <c r="E82" s="1">
        <f t="shared" si="13"/>
        <v>56648009.01435901</v>
      </c>
      <c r="F82" s="1">
        <f t="shared" si="16"/>
        <v>164</v>
      </c>
      <c r="G82" s="3">
        <f t="shared" si="17"/>
        <v>5638.225</v>
      </c>
      <c r="H82" s="1">
        <f>INDEX(Data!F$21:F$220,Graph!M82)</f>
        <v>56.64881310425259</v>
      </c>
      <c r="I82" s="1">
        <f>INDEX(Data!G$21:G$220,Graph!M82)</f>
        <v>31.3</v>
      </c>
      <c r="J82">
        <f t="shared" si="14"/>
        <v>15.65</v>
      </c>
      <c r="K82" s="1">
        <f t="shared" si="15"/>
        <v>-2.1110086751814165</v>
      </c>
      <c r="L82">
        <v>10</v>
      </c>
      <c r="M82">
        <v>4</v>
      </c>
    </row>
    <row r="83" spans="1:13" ht="12.75">
      <c r="A83" s="1" t="str">
        <f>INDEX(Data!B$21:B$220,Graph!M83)</f>
        <v>Morocco</v>
      </c>
      <c r="B83" s="1">
        <f t="shared" si="10"/>
        <v>27.05082617516596</v>
      </c>
      <c r="C83" s="1">
        <f t="shared" si="11"/>
        <v>4479.723000000001</v>
      </c>
      <c r="D83" s="1">
        <f t="shared" si="12"/>
        <v>4494.773000000001</v>
      </c>
      <c r="E83" s="1">
        <f t="shared" si="13"/>
        <v>27050129.822115213</v>
      </c>
      <c r="F83" s="1">
        <f t="shared" si="16"/>
        <v>121</v>
      </c>
      <c r="G83" s="3">
        <f t="shared" si="17"/>
        <v>4479.723000000001</v>
      </c>
      <c r="H83" s="1">
        <f>INDEX(Data!F$21:F$220,Graph!M83)</f>
        <v>27.05082617516596</v>
      </c>
      <c r="I83" s="1">
        <f>INDEX(Data!G$21:G$220,Graph!M83)</f>
        <v>30.1</v>
      </c>
      <c r="J83">
        <f t="shared" si="14"/>
        <v>15.05</v>
      </c>
      <c r="K83" s="1">
        <f t="shared" si="15"/>
        <v>-1.3747537303117099</v>
      </c>
      <c r="L83">
        <v>3</v>
      </c>
      <c r="M83">
        <v>125</v>
      </c>
    </row>
    <row r="84" spans="1:13" ht="12.75">
      <c r="A84" s="1" t="str">
        <f>INDEX(Data!B$21:B$220,Graph!M84)</f>
        <v>Peru</v>
      </c>
      <c r="B84" s="1">
        <f t="shared" si="10"/>
        <v>15.15284482317388</v>
      </c>
      <c r="C84" s="1">
        <f t="shared" si="11"/>
        <v>1148.19</v>
      </c>
      <c r="D84" s="1">
        <f t="shared" si="12"/>
        <v>1161.5900000000001</v>
      </c>
      <c r="E84" s="1">
        <f t="shared" si="13"/>
        <v>15152089.293444775</v>
      </c>
      <c r="F84" s="1">
        <f t="shared" si="16"/>
        <v>70</v>
      </c>
      <c r="G84" s="3">
        <f t="shared" si="17"/>
        <v>1148.19</v>
      </c>
      <c r="H84" s="1">
        <f>INDEX(Data!F$21:F$220,Graph!M84)</f>
        <v>15.15284482317388</v>
      </c>
      <c r="I84" s="1">
        <f>INDEX(Data!G$21:G$220,Graph!M84)</f>
        <v>26.8</v>
      </c>
      <c r="J84">
        <f t="shared" si="14"/>
        <v>13.4</v>
      </c>
      <c r="K84" s="1">
        <f t="shared" si="15"/>
        <v>-0.03884787833350245</v>
      </c>
      <c r="L84">
        <v>8</v>
      </c>
      <c r="M84">
        <v>85</v>
      </c>
    </row>
    <row r="85" spans="1:13" ht="12.75">
      <c r="A85" s="1" t="str">
        <f>INDEX(Data!B$21:B$220,Graph!M85)</f>
        <v>Uzbekistan</v>
      </c>
      <c r="B85" s="1">
        <f t="shared" si="10"/>
        <v>10.739457111868752</v>
      </c>
      <c r="C85" s="1">
        <f t="shared" si="11"/>
        <v>726.46</v>
      </c>
      <c r="D85" s="1">
        <f t="shared" si="12"/>
        <v>739.3100000000001</v>
      </c>
      <c r="E85" s="1">
        <f t="shared" si="13"/>
        <v>10739111.117221296</v>
      </c>
      <c r="F85" s="1">
        <f t="shared" si="16"/>
        <v>49</v>
      </c>
      <c r="G85" s="3">
        <f t="shared" si="17"/>
        <v>726.46</v>
      </c>
      <c r="H85" s="1">
        <f>INDEX(Data!F$21:F$220,Graph!M85)</f>
        <v>10.739457111868752</v>
      </c>
      <c r="I85" s="1">
        <f>INDEX(Data!G$21:G$220,Graph!M85)</f>
        <v>25.7</v>
      </c>
      <c r="J85">
        <f t="shared" si="14"/>
        <v>12.85</v>
      </c>
      <c r="K85" s="1">
        <f t="shared" si="15"/>
        <v>-0.03350659628732444</v>
      </c>
      <c r="L85">
        <v>6</v>
      </c>
      <c r="M85">
        <v>107</v>
      </c>
    </row>
    <row r="86" spans="1:13" ht="12.75">
      <c r="A86" s="1" t="str">
        <f>INDEX(Data!B$21:B$220,Graph!M86)</f>
        <v>Venezuela</v>
      </c>
      <c r="B86" s="1">
        <f t="shared" si="10"/>
        <v>8.810192898729456</v>
      </c>
      <c r="C86" s="1">
        <f t="shared" si="11"/>
        <v>566.9100000000001</v>
      </c>
      <c r="D86" s="1">
        <f t="shared" si="12"/>
        <v>579.5100000000001</v>
      </c>
      <c r="E86" s="1">
        <f t="shared" si="13"/>
        <v>8810072.037119715</v>
      </c>
      <c r="F86" s="1">
        <f t="shared" si="16"/>
        <v>39</v>
      </c>
      <c r="G86" s="3">
        <f t="shared" si="17"/>
        <v>566.9100000000001</v>
      </c>
      <c r="H86" s="1">
        <f>INDEX(Data!F$21:F$220,Graph!M86)</f>
        <v>8.810192898729456</v>
      </c>
      <c r="I86" s="1">
        <f>INDEX(Data!G$21:G$220,Graph!M86)</f>
        <v>25.2</v>
      </c>
      <c r="J86">
        <f t="shared" si="14"/>
        <v>12.6</v>
      </c>
      <c r="K86" s="1">
        <f t="shared" si="15"/>
        <v>-0.4769237537190296</v>
      </c>
      <c r="L86">
        <v>8</v>
      </c>
      <c r="M86">
        <v>68</v>
      </c>
    </row>
    <row r="87" spans="1:13" ht="12.75">
      <c r="A87" s="1" t="str">
        <f>INDEX(Data!B$21:B$220,Graph!M87)</f>
        <v>Uganda</v>
      </c>
      <c r="B87" s="1">
        <f t="shared" si="10"/>
        <v>9.294395066932603</v>
      </c>
      <c r="C87" s="1">
        <f t="shared" si="11"/>
        <v>595.8100000000001</v>
      </c>
      <c r="D87" s="1">
        <f t="shared" si="12"/>
        <v>608.3100000000001</v>
      </c>
      <c r="E87" s="1">
        <f t="shared" si="13"/>
        <v>9294150.005079081</v>
      </c>
      <c r="F87" s="1">
        <f t="shared" si="16"/>
        <v>41</v>
      </c>
      <c r="G87" s="3">
        <f t="shared" si="17"/>
        <v>595.8100000000001</v>
      </c>
      <c r="H87" s="1">
        <f>INDEX(Data!F$21:F$220,Graph!M87)</f>
        <v>9.294395066932603</v>
      </c>
      <c r="I87" s="1">
        <f>INDEX(Data!G$21:G$220,Graph!M87)</f>
        <v>25</v>
      </c>
      <c r="J87">
        <f t="shared" si="14"/>
        <v>12.5</v>
      </c>
      <c r="K87" s="1">
        <f t="shared" si="15"/>
        <v>-0.2728731928792598</v>
      </c>
      <c r="L87">
        <v>2</v>
      </c>
      <c r="M87">
        <v>146</v>
      </c>
    </row>
    <row r="88" spans="1:13" ht="12.75">
      <c r="A88" s="1" t="str">
        <f>INDEX(Data!B$21:B$220,Graph!M88)</f>
        <v>Nepal</v>
      </c>
      <c r="B88" s="1">
        <f t="shared" si="10"/>
        <v>15.294087050726018</v>
      </c>
      <c r="C88" s="1">
        <f t="shared" si="11"/>
        <v>1177.39</v>
      </c>
      <c r="D88" s="1">
        <f t="shared" si="12"/>
        <v>1189.69</v>
      </c>
      <c r="E88" s="1">
        <f t="shared" si="13"/>
        <v>15294143.940997817</v>
      </c>
      <c r="F88" s="1">
        <f t="shared" si="16"/>
        <v>73</v>
      </c>
      <c r="G88" s="3">
        <f t="shared" si="17"/>
        <v>1177.39</v>
      </c>
      <c r="H88" s="1">
        <f>INDEX(Data!F$21:F$220,Graph!M88)</f>
        <v>15.294087050726018</v>
      </c>
      <c r="I88" s="1">
        <f>INDEX(Data!G$21:G$220,Graph!M88)</f>
        <v>24.6</v>
      </c>
      <c r="J88">
        <f t="shared" si="14"/>
        <v>12.3</v>
      </c>
      <c r="K88" s="1">
        <f t="shared" si="15"/>
        <v>-0.03279752695128835</v>
      </c>
      <c r="L88">
        <v>4</v>
      </c>
      <c r="M88">
        <v>140</v>
      </c>
    </row>
    <row r="89" spans="1:13" ht="12.75">
      <c r="A89" s="1" t="str">
        <f>INDEX(Data!B$21:B$220,Graph!M89)</f>
        <v>Iraq</v>
      </c>
      <c r="B89" s="1">
        <f t="shared" si="10"/>
        <v>48.69099074913485</v>
      </c>
      <c r="C89" s="1">
        <f t="shared" si="11"/>
        <v>5373.42</v>
      </c>
      <c r="D89" s="1">
        <f t="shared" si="12"/>
        <v>5385.675</v>
      </c>
      <c r="E89" s="1">
        <f t="shared" si="13"/>
        <v>48690187.92657953</v>
      </c>
      <c r="F89" s="1">
        <f t="shared" si="16"/>
        <v>154</v>
      </c>
      <c r="G89" s="3">
        <f t="shared" si="17"/>
        <v>5373.42</v>
      </c>
      <c r="H89" s="1">
        <f>INDEX(Data!F$21:F$220,Graph!M89)</f>
        <v>48.69099074913485</v>
      </c>
      <c r="I89" s="1">
        <f>INDEX(Data!G$21:G$220,Graph!M89)</f>
        <v>24.51</v>
      </c>
      <c r="J89">
        <f t="shared" si="14"/>
        <v>12.255</v>
      </c>
      <c r="K89" s="1">
        <f t="shared" si="15"/>
        <v>-0.21290059354636526</v>
      </c>
      <c r="L89">
        <v>6</v>
      </c>
      <c r="M89">
        <v>184</v>
      </c>
    </row>
    <row r="90" spans="1:13" ht="12.75">
      <c r="A90" s="1" t="str">
        <f>INDEX(Data!B$21:B$220,Graph!M90)</f>
        <v>Malaysia</v>
      </c>
      <c r="B90" s="1">
        <f t="shared" si="10"/>
        <v>18.49883018412864</v>
      </c>
      <c r="C90" s="1">
        <f t="shared" si="11"/>
        <v>2743.8310000000006</v>
      </c>
      <c r="D90" s="1">
        <f t="shared" si="12"/>
        <v>2755.8310000000006</v>
      </c>
      <c r="E90" s="1">
        <f t="shared" si="13"/>
        <v>18498062.84487592</v>
      </c>
      <c r="F90" s="1">
        <f t="shared" si="16"/>
        <v>91</v>
      </c>
      <c r="G90" s="3">
        <f t="shared" si="17"/>
        <v>2743.8310000000006</v>
      </c>
      <c r="H90" s="1">
        <f>INDEX(Data!F$21:F$220,Graph!M90)</f>
        <v>18.49883018412864</v>
      </c>
      <c r="I90" s="1">
        <f>INDEX(Data!G$21:G$220,Graph!M90)</f>
        <v>24</v>
      </c>
      <c r="J90">
        <f t="shared" si="14"/>
        <v>12</v>
      </c>
      <c r="K90" s="1">
        <f t="shared" si="15"/>
        <v>-0.15679429213419027</v>
      </c>
      <c r="L90">
        <v>5</v>
      </c>
      <c r="M90">
        <v>59</v>
      </c>
    </row>
    <row r="91" spans="1:13" ht="12.75">
      <c r="A91" s="1" t="str">
        <f>INDEX(Data!B$21:B$220,Graph!M91)</f>
        <v>Saudi Arabia</v>
      </c>
      <c r="B91" s="1">
        <f t="shared" si="10"/>
        <v>18.97160558968051</v>
      </c>
      <c r="C91" s="1">
        <f t="shared" si="11"/>
        <v>2973.981000000001</v>
      </c>
      <c r="D91" s="1">
        <f t="shared" si="12"/>
        <v>2985.731000000001</v>
      </c>
      <c r="E91" s="1">
        <f t="shared" si="13"/>
        <v>18971080.764774337</v>
      </c>
      <c r="F91" s="1">
        <f t="shared" si="16"/>
        <v>96</v>
      </c>
      <c r="G91" s="3">
        <f t="shared" si="17"/>
        <v>2973.981000000001</v>
      </c>
      <c r="H91" s="1">
        <f>INDEX(Data!F$21:F$220,Graph!M91)</f>
        <v>18.97160558968051</v>
      </c>
      <c r="I91" s="1">
        <f>INDEX(Data!G$21:G$220,Graph!M91)</f>
        <v>23.5</v>
      </c>
      <c r="J91">
        <f t="shared" si="14"/>
        <v>11.75</v>
      </c>
      <c r="K91" s="1">
        <f t="shared" si="15"/>
        <v>-0.19664598306597014</v>
      </c>
      <c r="L91">
        <v>6</v>
      </c>
      <c r="M91">
        <v>77</v>
      </c>
    </row>
    <row r="92" spans="1:13" ht="12.75">
      <c r="A92" s="1" t="str">
        <f>INDEX(Data!B$21:B$220,Graph!M92)</f>
        <v>Afghanistan</v>
      </c>
      <c r="B92" s="1">
        <f t="shared" si="10"/>
        <v>28.42557990547767</v>
      </c>
      <c r="C92" s="1">
        <f t="shared" si="11"/>
        <v>4506.238000000001</v>
      </c>
      <c r="D92" s="1">
        <f t="shared" si="12"/>
        <v>4517.703000000001</v>
      </c>
      <c r="E92" s="1">
        <f t="shared" si="13"/>
        <v>28425181.673458535</v>
      </c>
      <c r="F92" s="1">
        <f t="shared" si="16"/>
        <v>122</v>
      </c>
      <c r="G92" s="3">
        <f t="shared" si="17"/>
        <v>4506.238000000001</v>
      </c>
      <c r="H92" s="1">
        <f>INDEX(Data!F$21:F$220,Graph!M92)</f>
        <v>28.42557990547767</v>
      </c>
      <c r="I92" s="1">
        <f>INDEX(Data!G$21:G$220,Graph!M92)</f>
        <v>22.93</v>
      </c>
      <c r="J92">
        <f t="shared" si="14"/>
        <v>11.465</v>
      </c>
      <c r="K92" s="1">
        <f t="shared" si="15"/>
        <v>-1.2422892540492008</v>
      </c>
      <c r="L92">
        <v>6</v>
      </c>
      <c r="M92">
        <v>178</v>
      </c>
    </row>
    <row r="93" spans="1:13" ht="12.75">
      <c r="A93" s="1" t="str">
        <f>INDEX(Data!B$21:B$220,Graph!M93)</f>
        <v>Democratic PR of Korea</v>
      </c>
      <c r="B93" s="1">
        <f t="shared" si="10"/>
        <v>15.923726501414075</v>
      </c>
      <c r="C93" s="1">
        <f t="shared" si="11"/>
        <v>1264.7605000000003</v>
      </c>
      <c r="D93" s="1">
        <f t="shared" si="12"/>
        <v>1276.0310000000004</v>
      </c>
      <c r="E93" s="1">
        <f t="shared" si="13"/>
        <v>15923184.611139502</v>
      </c>
      <c r="F93" s="1">
        <f t="shared" si="16"/>
        <v>78</v>
      </c>
      <c r="G93" s="3">
        <f t="shared" si="17"/>
        <v>1264.7605000000003</v>
      </c>
      <c r="H93" s="1">
        <f>INDEX(Data!F$21:F$220,Graph!M93)</f>
        <v>15.923726501414075</v>
      </c>
      <c r="I93" s="1">
        <f>INDEX(Data!G$21:G$220,Graph!M93)</f>
        <v>22.541</v>
      </c>
      <c r="J93">
        <f t="shared" si="14"/>
        <v>11.2705</v>
      </c>
      <c r="K93" s="1">
        <f t="shared" si="15"/>
        <v>-0.06153085424333682</v>
      </c>
      <c r="L93">
        <v>7</v>
      </c>
      <c r="M93">
        <v>181</v>
      </c>
    </row>
    <row r="94" spans="1:13" ht="12.75">
      <c r="A94" s="1" t="str">
        <f>INDEX(Data!B$21:B$220,Graph!M94)</f>
        <v>Romania</v>
      </c>
      <c r="B94" s="1">
        <f t="shared" si="10"/>
        <v>62.459670376939876</v>
      </c>
      <c r="C94" s="1">
        <f t="shared" si="11"/>
        <v>5693.11</v>
      </c>
      <c r="D94" s="1">
        <f t="shared" si="12"/>
        <v>5704.3099999999995</v>
      </c>
      <c r="E94" s="1">
        <f t="shared" si="13"/>
        <v>62459072.58855086</v>
      </c>
      <c r="F94" s="1">
        <f t="shared" si="16"/>
        <v>168</v>
      </c>
      <c r="G94" s="3">
        <f t="shared" si="17"/>
        <v>5693.11</v>
      </c>
      <c r="H94" s="1">
        <f>INDEX(Data!F$21:F$220,Graph!M94)</f>
        <v>62.459670376939876</v>
      </c>
      <c r="I94" s="1">
        <f>INDEX(Data!G$21:G$220,Graph!M94)</f>
        <v>22.4</v>
      </c>
      <c r="J94">
        <f t="shared" si="14"/>
        <v>11.2</v>
      </c>
      <c r="K94" s="1">
        <f t="shared" si="15"/>
        <v>-0.6715682191747518</v>
      </c>
      <c r="L94">
        <v>9</v>
      </c>
      <c r="M94">
        <v>69</v>
      </c>
    </row>
    <row r="95" spans="1:13" ht="12.75">
      <c r="A95" s="1" t="str">
        <f>INDEX(Data!B$21:B$220,Graph!M95)</f>
        <v>Taiwan</v>
      </c>
      <c r="B95" s="1">
        <f t="shared" si="10"/>
        <v>16.524531209835455</v>
      </c>
      <c r="C95" s="1">
        <f t="shared" si="11"/>
        <v>2625.8310000000006</v>
      </c>
      <c r="D95" s="1">
        <f t="shared" si="12"/>
        <v>2636.3310000000006</v>
      </c>
      <c r="E95" s="1">
        <f t="shared" si="13"/>
        <v>16524201.364266427</v>
      </c>
      <c r="F95" s="1">
        <f t="shared" si="16"/>
        <v>83</v>
      </c>
      <c r="G95" s="3">
        <f t="shared" si="17"/>
        <v>2625.8310000000006</v>
      </c>
      <c r="H95" s="1">
        <f>INDEX(Data!F$21:F$220,Graph!M95)</f>
        <v>16.524531209835455</v>
      </c>
      <c r="I95" s="1">
        <f>INDEX(Data!G$21:G$220,Graph!M95)</f>
        <v>21</v>
      </c>
      <c r="J95">
        <f t="shared" si="14"/>
        <v>10.5</v>
      </c>
      <c r="K95" s="1">
        <f t="shared" si="15"/>
        <v>-0.24498141276949426</v>
      </c>
      <c r="L95">
        <v>7</v>
      </c>
      <c r="M95">
        <v>198</v>
      </c>
    </row>
    <row r="96" spans="1:13" ht="12.75">
      <c r="A96" s="1" t="str">
        <f>INDEX(Data!B$21:B$220,Graph!M96)</f>
        <v>Ghana</v>
      </c>
      <c r="B96" s="1">
        <f t="shared" si="10"/>
        <v>18.708307911452227</v>
      </c>
      <c r="C96" s="1">
        <f t="shared" si="11"/>
        <v>2947.181000000001</v>
      </c>
      <c r="D96" s="1">
        <f t="shared" si="12"/>
        <v>2957.431000000001</v>
      </c>
      <c r="E96" s="1">
        <f t="shared" si="13"/>
        <v>18708134.284164846</v>
      </c>
      <c r="F96" s="1">
        <f t="shared" si="16"/>
        <v>94</v>
      </c>
      <c r="G96" s="3">
        <f t="shared" si="17"/>
        <v>2947.181000000001</v>
      </c>
      <c r="H96" s="1">
        <f>INDEX(Data!F$21:F$220,Graph!M96)</f>
        <v>18.708307911452227</v>
      </c>
      <c r="I96" s="1">
        <f>INDEX(Data!G$21:G$220,Graph!M96)</f>
        <v>20.5</v>
      </c>
      <c r="J96">
        <f t="shared" si="14"/>
        <v>10.25</v>
      </c>
      <c r="K96" s="1">
        <f t="shared" si="15"/>
        <v>-0.04598168547199322</v>
      </c>
      <c r="L96">
        <v>3</v>
      </c>
      <c r="M96">
        <v>131</v>
      </c>
    </row>
    <row r="97" spans="1:13" ht="12.75">
      <c r="A97" s="1" t="str">
        <f>INDEX(Data!B$21:B$220,Graph!M97)</f>
        <v>Australia</v>
      </c>
      <c r="B97" s="1">
        <f t="shared" si="10"/>
        <v>47.32725097677236</v>
      </c>
      <c r="C97" s="1">
        <f t="shared" si="11"/>
        <v>5351.415</v>
      </c>
      <c r="D97" s="1">
        <f t="shared" si="12"/>
        <v>5361.165</v>
      </c>
      <c r="E97" s="1">
        <f t="shared" si="13"/>
        <v>47327006.12396168</v>
      </c>
      <c r="F97" s="1">
        <f t="shared" si="16"/>
        <v>153</v>
      </c>
      <c r="G97" s="3">
        <f t="shared" si="17"/>
        <v>5351.415</v>
      </c>
      <c r="H97" s="1">
        <f>INDEX(Data!F$21:F$220,Graph!M97)</f>
        <v>47.32725097677236</v>
      </c>
      <c r="I97" s="1">
        <f>INDEX(Data!G$21:G$220,Graph!M97)</f>
        <v>19.5</v>
      </c>
      <c r="J97">
        <f t="shared" si="14"/>
        <v>9.75</v>
      </c>
      <c r="K97" s="1">
        <f t="shared" si="15"/>
        <v>-1.3637397723624858</v>
      </c>
      <c r="L97">
        <v>5</v>
      </c>
      <c r="M97">
        <v>3</v>
      </c>
    </row>
    <row r="98" spans="1:13" ht="12.75">
      <c r="A98" s="1" t="str">
        <f>INDEX(Data!B$21:B$220,Graph!M98)</f>
        <v>Yemen</v>
      </c>
      <c r="B98" s="1">
        <f t="shared" si="10"/>
        <v>18.185342937449168</v>
      </c>
      <c r="C98" s="1">
        <f t="shared" si="11"/>
        <v>2705.781000000001</v>
      </c>
      <c r="D98" s="1">
        <f t="shared" si="12"/>
        <v>2715.431000000001</v>
      </c>
      <c r="E98" s="1">
        <f t="shared" si="13"/>
        <v>18185152.09192105</v>
      </c>
      <c r="F98" s="1">
        <f t="shared" si="16"/>
        <v>89</v>
      </c>
      <c r="G98" s="3">
        <f t="shared" si="17"/>
        <v>2705.781000000001</v>
      </c>
      <c r="H98" s="1">
        <f>INDEX(Data!F$21:F$220,Graph!M98)</f>
        <v>18.185342937449168</v>
      </c>
      <c r="I98" s="1">
        <f>INDEX(Data!G$21:G$220,Graph!M98)</f>
        <v>19.3</v>
      </c>
      <c r="J98">
        <f t="shared" si="14"/>
        <v>9.65</v>
      </c>
      <c r="K98" s="1">
        <f t="shared" si="15"/>
        <v>-0.21434224491835252</v>
      </c>
      <c r="L98">
        <v>6</v>
      </c>
      <c r="M98">
        <v>149</v>
      </c>
    </row>
    <row r="99" spans="1:13" ht="12.75">
      <c r="A99" s="1" t="str">
        <f>INDEX(Data!B$21:B$220,Graph!M99)</f>
        <v>Sri Lanka</v>
      </c>
      <c r="B99" s="1">
        <f t="shared" si="10"/>
        <v>1.640053327156606</v>
      </c>
      <c r="C99" s="1">
        <f t="shared" si="11"/>
        <v>16.237000000000002</v>
      </c>
      <c r="D99" s="1">
        <f t="shared" si="12"/>
        <v>25.687</v>
      </c>
      <c r="E99" s="1">
        <f t="shared" si="13"/>
        <v>1640099.0278397852</v>
      </c>
      <c r="F99" s="1">
        <f t="shared" si="16"/>
        <v>4</v>
      </c>
      <c r="G99" s="3">
        <f t="shared" si="17"/>
        <v>16.237000000000002</v>
      </c>
      <c r="H99" s="1">
        <f>INDEX(Data!F$21:F$220,Graph!M99)</f>
        <v>1.640053327156606</v>
      </c>
      <c r="I99" s="1">
        <f>INDEX(Data!G$21:G$220,Graph!M99)</f>
        <v>18.9</v>
      </c>
      <c r="J99">
        <f t="shared" si="14"/>
        <v>9.45</v>
      </c>
      <c r="K99" s="1">
        <f t="shared" si="15"/>
        <v>-0.4128854412746603</v>
      </c>
      <c r="L99">
        <v>4</v>
      </c>
      <c r="M99">
        <v>96</v>
      </c>
    </row>
    <row r="100" spans="1:13" ht="12.75">
      <c r="A100" s="1" t="str">
        <f>INDEX(Data!B$21:B$220,Graph!M100)</f>
        <v>Mozambique</v>
      </c>
      <c r="B100" s="1">
        <f t="shared" si="10"/>
        <v>15.062444672094667</v>
      </c>
      <c r="C100" s="1">
        <f t="shared" si="11"/>
        <v>1125.24</v>
      </c>
      <c r="D100" s="1">
        <f t="shared" si="12"/>
        <v>1134.49</v>
      </c>
      <c r="E100" s="1">
        <f t="shared" si="13"/>
        <v>15062173.963758519</v>
      </c>
      <c r="F100" s="1">
        <f t="shared" si="16"/>
        <v>68</v>
      </c>
      <c r="G100" s="3">
        <f t="shared" si="17"/>
        <v>1125.24</v>
      </c>
      <c r="H100" s="1">
        <f>INDEX(Data!F$21:F$220,Graph!M100)</f>
        <v>15.062444672094667</v>
      </c>
      <c r="I100" s="1">
        <f>INDEX(Data!G$21:G$220,Graph!M100)</f>
        <v>18.5</v>
      </c>
      <c r="J100">
        <f t="shared" si="14"/>
        <v>9.25</v>
      </c>
      <c r="K100" s="1">
        <f t="shared" si="15"/>
        <v>-0.004944700471275709</v>
      </c>
      <c r="L100">
        <v>2</v>
      </c>
      <c r="M100">
        <v>171</v>
      </c>
    </row>
    <row r="101" spans="1:13" ht="12.75">
      <c r="A101" s="1" t="str">
        <f>INDEX(Data!B$21:B$220,Graph!M101)</f>
        <v>Syrian Arab Republic</v>
      </c>
      <c r="B101" s="1">
        <f t="shared" si="10"/>
        <v>3.939497674204526</v>
      </c>
      <c r="C101" s="1">
        <f t="shared" si="11"/>
        <v>192.61699999999996</v>
      </c>
      <c r="D101" s="1">
        <f t="shared" si="12"/>
        <v>201.31699999999995</v>
      </c>
      <c r="E101" s="1">
        <f t="shared" si="13"/>
        <v>3939108.7875350406</v>
      </c>
      <c r="F101" s="1">
        <f t="shared" si="16"/>
        <v>20</v>
      </c>
      <c r="G101" s="3">
        <f t="shared" si="17"/>
        <v>192.61699999999996</v>
      </c>
      <c r="H101" s="1">
        <f>INDEX(Data!F$21:F$220,Graph!M101)</f>
        <v>3.939497674204526</v>
      </c>
      <c r="I101" s="1">
        <f>INDEX(Data!G$21:G$220,Graph!M101)</f>
        <v>17.4</v>
      </c>
      <c r="J101">
        <f t="shared" si="14"/>
        <v>8.7</v>
      </c>
      <c r="K101" s="1">
        <f t="shared" si="15"/>
        <v>-0.0328471892913722</v>
      </c>
      <c r="L101">
        <v>6</v>
      </c>
      <c r="M101">
        <v>106</v>
      </c>
    </row>
    <row r="102" spans="1:13" ht="12.75">
      <c r="A102" s="1" t="str">
        <f>INDEX(Data!B$21:B$220,Graph!M102)</f>
        <v>Madagascar</v>
      </c>
      <c r="B102" s="1">
        <f t="shared" si="10"/>
        <v>17.676278640845567</v>
      </c>
      <c r="C102" s="1">
        <f t="shared" si="11"/>
        <v>2652.5810000000006</v>
      </c>
      <c r="D102" s="1">
        <f t="shared" si="12"/>
        <v>2661.0310000000004</v>
      </c>
      <c r="E102" s="1">
        <f t="shared" si="13"/>
        <v>17676152.70743346</v>
      </c>
      <c r="F102" s="1">
        <f t="shared" si="16"/>
        <v>86</v>
      </c>
      <c r="G102" s="3">
        <f t="shared" si="17"/>
        <v>2652.5810000000006</v>
      </c>
      <c r="H102" s="1">
        <f>INDEX(Data!F$21:F$220,Graph!M102)</f>
        <v>17.676278640845567</v>
      </c>
      <c r="I102" s="1">
        <f>INDEX(Data!G$21:G$220,Graph!M102)</f>
        <v>16.9</v>
      </c>
      <c r="J102">
        <f t="shared" si="14"/>
        <v>8.45</v>
      </c>
      <c r="K102" s="1">
        <f t="shared" si="15"/>
        <v>-0.23354284765279942</v>
      </c>
      <c r="L102">
        <v>2</v>
      </c>
      <c r="M102">
        <v>150</v>
      </c>
    </row>
    <row r="103" spans="1:13" ht="12.75">
      <c r="A103" s="1" t="str">
        <f>INDEX(Data!B$21:B$220,Graph!M103)</f>
        <v>Côte d'Ivoire</v>
      </c>
      <c r="B103" s="1">
        <f t="shared" si="10"/>
        <v>18.39968518236752</v>
      </c>
      <c r="C103" s="1">
        <f t="shared" si="11"/>
        <v>2723.6310000000008</v>
      </c>
      <c r="D103" s="1">
        <f t="shared" si="12"/>
        <v>2731.8310000000006</v>
      </c>
      <c r="E103" s="1">
        <f t="shared" si="13"/>
        <v>18399165.627331875</v>
      </c>
      <c r="F103" s="1">
        <f t="shared" si="16"/>
        <v>90</v>
      </c>
      <c r="G103" s="3">
        <f t="shared" si="17"/>
        <v>2723.6310000000008</v>
      </c>
      <c r="H103" s="1">
        <f>INDEX(Data!F$21:F$220,Graph!M103)</f>
        <v>18.39968518236752</v>
      </c>
      <c r="I103" s="1">
        <f>INDEX(Data!G$21:G$220,Graph!M103)</f>
        <v>16.4</v>
      </c>
      <c r="J103">
        <f t="shared" si="14"/>
        <v>8.2</v>
      </c>
      <c r="K103" s="1">
        <f t="shared" si="15"/>
        <v>-0.09914500176111929</v>
      </c>
      <c r="L103">
        <v>3</v>
      </c>
      <c r="M103">
        <v>163</v>
      </c>
    </row>
    <row r="104" spans="1:13" ht="12.75">
      <c r="A104" s="1" t="str">
        <f>INDEX(Data!B$21:B$220,Graph!M104)</f>
        <v>Netherlands</v>
      </c>
      <c r="B104" s="1">
        <f t="shared" si="10"/>
        <v>83.77071341791311</v>
      </c>
      <c r="C104" s="1">
        <f t="shared" si="11"/>
        <v>5971.46</v>
      </c>
      <c r="D104" s="1">
        <f t="shared" si="12"/>
        <v>5979.51</v>
      </c>
      <c r="E104" s="1">
        <f t="shared" si="13"/>
        <v>83770007.57927093</v>
      </c>
      <c r="F104" s="1">
        <f t="shared" si="16"/>
        <v>185</v>
      </c>
      <c r="G104" s="3">
        <f t="shared" si="17"/>
        <v>5971.46</v>
      </c>
      <c r="H104" s="1">
        <f>INDEX(Data!F$21:F$220,Graph!M104)</f>
        <v>83.77071341791311</v>
      </c>
      <c r="I104" s="1">
        <f>INDEX(Data!G$21:G$220,Graph!M104)</f>
        <v>16.1</v>
      </c>
      <c r="J104">
        <f t="shared" si="14"/>
        <v>8.05</v>
      </c>
      <c r="K104" s="1">
        <f t="shared" si="15"/>
        <v>-6.025291677797526</v>
      </c>
      <c r="L104">
        <v>11</v>
      </c>
      <c r="M104">
        <v>5</v>
      </c>
    </row>
    <row r="105" spans="1:13" ht="12.75">
      <c r="A105" s="1" t="str">
        <f>INDEX(Data!B$21:B$220,Graph!M105)</f>
        <v>Cameroon</v>
      </c>
      <c r="B105" s="1">
        <f t="shared" si="10"/>
        <v>12.189718605980346</v>
      </c>
      <c r="C105" s="1">
        <f t="shared" si="11"/>
        <v>862.5600000000001</v>
      </c>
      <c r="D105" s="1">
        <f t="shared" si="12"/>
        <v>870.4100000000001</v>
      </c>
      <c r="E105" s="1">
        <f t="shared" si="13"/>
        <v>12189143.515189663</v>
      </c>
      <c r="F105" s="1">
        <f t="shared" si="16"/>
        <v>57</v>
      </c>
      <c r="G105" s="3">
        <f t="shared" si="17"/>
        <v>862.5600000000001</v>
      </c>
      <c r="H105" s="1">
        <f>INDEX(Data!F$21:F$220,Graph!M105)</f>
        <v>12.189718605980346</v>
      </c>
      <c r="I105" s="1">
        <f>INDEX(Data!G$21:G$220,Graph!M105)</f>
        <v>15.7</v>
      </c>
      <c r="J105">
        <f t="shared" si="14"/>
        <v>7.85</v>
      </c>
      <c r="K105" s="1">
        <f t="shared" si="15"/>
        <v>-0.009576831027043653</v>
      </c>
      <c r="L105">
        <v>3</v>
      </c>
      <c r="M105">
        <v>141</v>
      </c>
    </row>
    <row r="106" spans="1:13" ht="12.75">
      <c r="A106" s="1" t="str">
        <f>INDEX(Data!B$21:B$220,Graph!M106)</f>
        <v>Chile</v>
      </c>
      <c r="B106" s="1">
        <f t="shared" si="10"/>
        <v>23.10687639424669</v>
      </c>
      <c r="C106" s="1">
        <f t="shared" si="11"/>
        <v>3257.2730000000006</v>
      </c>
      <c r="D106" s="1">
        <f t="shared" si="12"/>
        <v>3265.073000000001</v>
      </c>
      <c r="E106" s="1">
        <f t="shared" si="13"/>
        <v>23106045.499169346</v>
      </c>
      <c r="F106" s="1">
        <f t="shared" si="16"/>
        <v>111</v>
      </c>
      <c r="G106" s="3">
        <f t="shared" si="17"/>
        <v>3257.2730000000006</v>
      </c>
      <c r="H106" s="1">
        <f>INDEX(Data!F$21:F$220,Graph!M106)</f>
        <v>23.10687639424669</v>
      </c>
      <c r="I106" s="1">
        <f>INDEX(Data!G$21:G$220,Graph!M106)</f>
        <v>15.6</v>
      </c>
      <c r="J106">
        <f t="shared" si="14"/>
        <v>7.8</v>
      </c>
      <c r="K106" s="1">
        <f t="shared" si="15"/>
        <v>-0.027915069092266265</v>
      </c>
      <c r="L106">
        <v>8</v>
      </c>
      <c r="M106">
        <v>43</v>
      </c>
    </row>
    <row r="107" spans="1:13" ht="12.75">
      <c r="A107" s="1" t="str">
        <f>INDEX(Data!B$21:B$220,Graph!M107)</f>
        <v>Kazakhstan</v>
      </c>
      <c r="B107" s="1">
        <f t="shared" si="10"/>
        <v>59.2969886364371</v>
      </c>
      <c r="C107" s="1">
        <f t="shared" si="11"/>
        <v>5672.16</v>
      </c>
      <c r="D107" s="1">
        <f t="shared" si="12"/>
        <v>5679.91</v>
      </c>
      <c r="E107" s="1">
        <f t="shared" si="13"/>
        <v>59296080.48314903</v>
      </c>
      <c r="F107" s="1">
        <f t="shared" si="16"/>
        <v>166</v>
      </c>
      <c r="G107" s="3">
        <f t="shared" si="17"/>
        <v>5672.16</v>
      </c>
      <c r="H107" s="1">
        <f>INDEX(Data!F$21:F$220,Graph!M107)</f>
        <v>59.2969886364371</v>
      </c>
      <c r="I107" s="1">
        <f>INDEX(Data!G$21:G$220,Graph!M107)</f>
        <v>15.5</v>
      </c>
      <c r="J107">
        <f t="shared" si="14"/>
        <v>7.75</v>
      </c>
      <c r="K107" s="1">
        <f t="shared" si="15"/>
        <v>-2.9817825918457785</v>
      </c>
      <c r="L107">
        <v>6</v>
      </c>
      <c r="M107">
        <v>78</v>
      </c>
    </row>
    <row r="108" spans="1:13" ht="12.75">
      <c r="A108" s="1" t="str">
        <f>INDEX(Data!B$21:B$220,Graph!M108)</f>
        <v>Cambodia</v>
      </c>
      <c r="B108" s="1">
        <f t="shared" si="10"/>
        <v>9.817090081994102</v>
      </c>
      <c r="C108" s="1">
        <f t="shared" si="11"/>
        <v>621.4100000000001</v>
      </c>
      <c r="D108" s="1">
        <f t="shared" si="12"/>
        <v>628.3100000000001</v>
      </c>
      <c r="E108" s="1">
        <f t="shared" si="13"/>
        <v>9817132.210803652</v>
      </c>
      <c r="F108" s="1">
        <f t="shared" si="16"/>
        <v>44</v>
      </c>
      <c r="G108" s="3">
        <f t="shared" si="17"/>
        <v>621.4100000000001</v>
      </c>
      <c r="H108" s="1">
        <f>INDEX(Data!F$21:F$220,Graph!M108)</f>
        <v>9.817090081994102</v>
      </c>
      <c r="I108" s="1">
        <f>INDEX(Data!G$21:G$220,Graph!M108)</f>
        <v>13.8</v>
      </c>
      <c r="J108">
        <f t="shared" si="14"/>
        <v>6.9</v>
      </c>
      <c r="K108" s="1">
        <f t="shared" si="15"/>
        <v>-0.356706545580467</v>
      </c>
      <c r="L108">
        <v>5</v>
      </c>
      <c r="M108">
        <v>130</v>
      </c>
    </row>
    <row r="109" spans="1:13" ht="12.75">
      <c r="A109" s="1" t="str">
        <f>INDEX(Data!B$21:B$220,Graph!M109)</f>
        <v>Angola</v>
      </c>
      <c r="B109" s="1">
        <f t="shared" si="10"/>
        <v>25.321775907500136</v>
      </c>
      <c r="C109" s="1">
        <f t="shared" si="11"/>
        <v>4452.673000000001</v>
      </c>
      <c r="D109" s="1">
        <f t="shared" si="12"/>
        <v>4459.273000000001</v>
      </c>
      <c r="E109" s="1">
        <f t="shared" si="13"/>
        <v>25321168.114681758</v>
      </c>
      <c r="F109" s="1">
        <f t="shared" si="16"/>
        <v>119</v>
      </c>
      <c r="G109" s="3">
        <f t="shared" si="17"/>
        <v>4452.673000000001</v>
      </c>
      <c r="H109" s="1">
        <f>INDEX(Data!F$21:F$220,Graph!M109)</f>
        <v>25.321775907500136</v>
      </c>
      <c r="I109" s="1">
        <f>INDEX(Data!G$21:G$220,Graph!M109)</f>
        <v>13.2</v>
      </c>
      <c r="J109">
        <f t="shared" si="14"/>
        <v>6.6</v>
      </c>
      <c r="K109" s="1">
        <f t="shared" si="15"/>
        <v>-0.924007626877902</v>
      </c>
      <c r="L109">
        <v>1</v>
      </c>
      <c r="M109">
        <v>166</v>
      </c>
    </row>
    <row r="110" spans="1:13" ht="12.75">
      <c r="A110" s="1" t="str">
        <f>INDEX(Data!B$21:B$220,Graph!M110)</f>
        <v>Ecuador</v>
      </c>
      <c r="B110" s="1">
        <f t="shared" si="10"/>
        <v>13.99229671540938</v>
      </c>
      <c r="C110" s="1">
        <f t="shared" si="11"/>
        <v>1055.91</v>
      </c>
      <c r="D110" s="1">
        <f t="shared" si="12"/>
        <v>1062.3100000000002</v>
      </c>
      <c r="E110" s="1">
        <f t="shared" si="13"/>
        <v>13992102.05060049</v>
      </c>
      <c r="F110" s="1">
        <f t="shared" si="16"/>
        <v>64</v>
      </c>
      <c r="G110" s="3">
        <f t="shared" si="17"/>
        <v>1055.91</v>
      </c>
      <c r="H110" s="1">
        <f>INDEX(Data!F$21:F$220,Graph!M110)</f>
        <v>13.99229671540938</v>
      </c>
      <c r="I110" s="1">
        <f>INDEX(Data!G$21:G$220,Graph!M110)</f>
        <v>12.8</v>
      </c>
      <c r="J110">
        <f t="shared" si="14"/>
        <v>6.4</v>
      </c>
      <c r="K110" s="1">
        <f t="shared" si="15"/>
        <v>-0.04805161885754039</v>
      </c>
      <c r="L110">
        <v>8</v>
      </c>
      <c r="M110">
        <v>100</v>
      </c>
    </row>
    <row r="111" spans="1:13" ht="12.75">
      <c r="A111" s="1" t="str">
        <f>INDEX(Data!B$21:B$220,Graph!M111)</f>
        <v>Zimbabwe</v>
      </c>
      <c r="B111" s="1">
        <f t="shared" si="10"/>
        <v>23.484159088500924</v>
      </c>
      <c r="C111" s="1">
        <f t="shared" si="11"/>
        <v>4383.8730000000005</v>
      </c>
      <c r="D111" s="1">
        <f t="shared" si="12"/>
        <v>4390.273</v>
      </c>
      <c r="E111" s="1">
        <f t="shared" si="13"/>
        <v>23484149.05060049</v>
      </c>
      <c r="F111" s="1">
        <f aca="true" t="shared" si="18" ref="F111:F142">RANK(E111,E$47:E$246,1)</f>
        <v>115</v>
      </c>
      <c r="G111" s="3">
        <f aca="true" t="shared" si="19" ref="G111:G142">C111</f>
        <v>4383.8730000000005</v>
      </c>
      <c r="H111" s="1">
        <f>INDEX(Data!F$21:F$220,Graph!M111)</f>
        <v>23.484159088500924</v>
      </c>
      <c r="I111" s="1">
        <f>INDEX(Data!G$21:G$220,Graph!M111)</f>
        <v>12.8</v>
      </c>
      <c r="J111">
        <f t="shared" si="14"/>
        <v>6.4</v>
      </c>
      <c r="K111" s="1">
        <f t="shared" si="15"/>
        <v>-0.14355191666928846</v>
      </c>
      <c r="L111">
        <v>2</v>
      </c>
      <c r="M111">
        <v>147</v>
      </c>
    </row>
    <row r="112" spans="1:13" ht="12.75">
      <c r="A112" s="1" t="str">
        <f>INDEX(Data!B$21:B$220,Graph!M112)</f>
        <v>Burkina Faso</v>
      </c>
      <c r="B112" s="1">
        <f aca="true" t="shared" si="20" ref="B112:B175">H112</f>
        <v>29.85605572731384</v>
      </c>
      <c r="C112" s="1">
        <f aca="true" t="shared" si="21" ref="C112:C175">IF(F112=1,I112/2,I112/2+VLOOKUP(F112-1,F$47:I$246,4,FALSE)/2+VLOOKUP(F112-1,F$47:G$246,2,FALSE))</f>
        <v>4685.403000000001</v>
      </c>
      <c r="D112" s="1">
        <f aca="true" t="shared" si="22" ref="D112:D175">C112+J112</f>
        <v>4691.703000000001</v>
      </c>
      <c r="E112" s="1">
        <f aca="true" t="shared" si="23" ref="E112:E175">1000*(INT(1000*H112)+I112/I$248)+M112</f>
        <v>29856177.018559854</v>
      </c>
      <c r="F112" s="1">
        <f t="shared" si="18"/>
        <v>125</v>
      </c>
      <c r="G112" s="3">
        <f t="shared" si="19"/>
        <v>4685.403000000001</v>
      </c>
      <c r="H112" s="1">
        <f>INDEX(Data!F$21:F$220,Graph!M112)</f>
        <v>29.85605572731384</v>
      </c>
      <c r="I112" s="1">
        <f>INDEX(Data!G$21:G$220,Graph!M112)</f>
        <v>12.6</v>
      </c>
      <c r="J112">
        <f aca="true" t="shared" si="24" ref="J112:J175">I112/2</f>
        <v>6.3</v>
      </c>
      <c r="K112" s="1">
        <f aca="true" t="shared" si="25" ref="K112:K175">IF(F112=200,0,B112-VLOOKUP(F112+1,F$47:H$246,3,FALSE))</f>
        <v>-0.38473563022879276</v>
      </c>
      <c r="L112">
        <v>3</v>
      </c>
      <c r="M112">
        <v>175</v>
      </c>
    </row>
    <row r="113" spans="1:13" ht="12.75">
      <c r="A113" s="1" t="str">
        <f>INDEX(Data!B$21:B$220,Graph!M113)</f>
        <v>Mali</v>
      </c>
      <c r="B113" s="1">
        <f t="shared" si="20"/>
        <v>33.98904675213147</v>
      </c>
      <c r="C113" s="1">
        <f t="shared" si="21"/>
        <v>4711.242000000002</v>
      </c>
      <c r="D113" s="1">
        <f t="shared" si="22"/>
        <v>4717.542000000002</v>
      </c>
      <c r="E113" s="1">
        <f t="shared" si="23"/>
        <v>33989176.01855986</v>
      </c>
      <c r="F113" s="1">
        <f t="shared" si="18"/>
        <v>130</v>
      </c>
      <c r="G113" s="3">
        <f t="shared" si="19"/>
        <v>4711.242000000002</v>
      </c>
      <c r="H113" s="1">
        <f>INDEX(Data!F$21:F$220,Graph!M113)</f>
        <v>33.98904675213147</v>
      </c>
      <c r="I113" s="1">
        <f>INDEX(Data!G$21:G$220,Graph!M113)</f>
        <v>12.6</v>
      </c>
      <c r="J113">
        <f t="shared" si="24"/>
        <v>6.3</v>
      </c>
      <c r="K113" s="1">
        <f t="shared" si="25"/>
        <v>-0.14817077723470362</v>
      </c>
      <c r="L113">
        <v>3</v>
      </c>
      <c r="M113">
        <v>174</v>
      </c>
    </row>
    <row r="114" spans="1:13" ht="12.75">
      <c r="A114" s="1" t="str">
        <f>INDEX(Data!B$21:B$220,Graph!M114)</f>
        <v>Guatemala</v>
      </c>
      <c r="B114" s="1">
        <f t="shared" si="20"/>
        <v>2.5269073609100894</v>
      </c>
      <c r="C114" s="1">
        <f t="shared" si="21"/>
        <v>83.987</v>
      </c>
      <c r="D114" s="1">
        <f t="shared" si="22"/>
        <v>89.987</v>
      </c>
      <c r="E114" s="1">
        <f t="shared" si="23"/>
        <v>2526122.922437959</v>
      </c>
      <c r="F114" s="1">
        <f t="shared" si="18"/>
        <v>8</v>
      </c>
      <c r="G114" s="3">
        <f t="shared" si="19"/>
        <v>83.987</v>
      </c>
      <c r="H114" s="1">
        <f>INDEX(Data!F$21:F$220,Graph!M114)</f>
        <v>2.5269073609100894</v>
      </c>
      <c r="I114" s="1">
        <f>INDEX(Data!G$21:G$220,Graph!M114)</f>
        <v>12</v>
      </c>
      <c r="J114">
        <f t="shared" si="24"/>
        <v>6</v>
      </c>
      <c r="K114" s="1">
        <f t="shared" si="25"/>
        <v>-0.6302097728449318</v>
      </c>
      <c r="L114">
        <v>8</v>
      </c>
      <c r="M114">
        <v>121</v>
      </c>
    </row>
    <row r="115" spans="1:13" ht="12.75">
      <c r="A115" s="1" t="str">
        <f>INDEX(Data!B$21:B$220,Graph!M115)</f>
        <v>Malawi</v>
      </c>
      <c r="B115" s="1">
        <f t="shared" si="20"/>
        <v>49.851210457639674</v>
      </c>
      <c r="C115" s="1">
        <f t="shared" si="21"/>
        <v>5440.525</v>
      </c>
      <c r="D115" s="1">
        <f t="shared" si="22"/>
        <v>5446.474999999999</v>
      </c>
      <c r="E115" s="1">
        <f t="shared" si="23"/>
        <v>49851166.906417646</v>
      </c>
      <c r="F115" s="1">
        <f t="shared" si="18"/>
        <v>156</v>
      </c>
      <c r="G115" s="3">
        <f t="shared" si="19"/>
        <v>5440.525</v>
      </c>
      <c r="H115" s="1">
        <f>INDEX(Data!F$21:F$220,Graph!M115)</f>
        <v>49.851210457639674</v>
      </c>
      <c r="I115" s="1">
        <f>INDEX(Data!G$21:G$220,Graph!M115)</f>
        <v>11.9</v>
      </c>
      <c r="J115">
        <f t="shared" si="24"/>
        <v>5.95</v>
      </c>
      <c r="K115" s="1">
        <f t="shared" si="25"/>
        <v>-1.156740605836113</v>
      </c>
      <c r="L115">
        <v>2</v>
      </c>
      <c r="M115">
        <v>165</v>
      </c>
    </row>
    <row r="116" spans="1:13" ht="12.75">
      <c r="A116" s="1" t="str">
        <f>INDEX(Data!B$21:B$220,Graph!M116)</f>
        <v>Niger</v>
      </c>
      <c r="B116" s="1">
        <f t="shared" si="20"/>
        <v>29.820237956021014</v>
      </c>
      <c r="C116" s="1">
        <f t="shared" si="21"/>
        <v>4673.353000000001</v>
      </c>
      <c r="D116" s="1">
        <f t="shared" si="22"/>
        <v>4679.103000000001</v>
      </c>
      <c r="E116" s="1">
        <f t="shared" si="23"/>
        <v>29820177.842336375</v>
      </c>
      <c r="F116" s="1">
        <f t="shared" si="18"/>
        <v>124</v>
      </c>
      <c r="G116" s="3">
        <f t="shared" si="19"/>
        <v>4673.353000000001</v>
      </c>
      <c r="H116" s="1">
        <f>INDEX(Data!F$21:F$220,Graph!M116)</f>
        <v>29.820237956021014</v>
      </c>
      <c r="I116" s="1">
        <f>INDEX(Data!G$21:G$220,Graph!M116)</f>
        <v>11.5</v>
      </c>
      <c r="J116">
        <f t="shared" si="24"/>
        <v>5.75</v>
      </c>
      <c r="K116" s="1">
        <f t="shared" si="25"/>
        <v>-0.035817771292826706</v>
      </c>
      <c r="L116">
        <v>3</v>
      </c>
      <c r="M116">
        <v>176</v>
      </c>
    </row>
    <row r="117" spans="1:13" ht="12.75">
      <c r="A117" s="1" t="str">
        <f>INDEX(Data!B$21:B$220,Graph!M117)</f>
        <v>Cuba</v>
      </c>
      <c r="B117" s="1">
        <f t="shared" si="20"/>
        <v>38.7775193887863</v>
      </c>
      <c r="C117" s="1">
        <f t="shared" si="21"/>
        <v>4809.615000000002</v>
      </c>
      <c r="D117" s="1">
        <f t="shared" si="22"/>
        <v>4815.265000000001</v>
      </c>
      <c r="E117" s="1">
        <f t="shared" si="23"/>
        <v>38777053.810295746</v>
      </c>
      <c r="F117" s="1">
        <f t="shared" si="18"/>
        <v>138</v>
      </c>
      <c r="G117" s="3">
        <f t="shared" si="19"/>
        <v>4809.615000000002</v>
      </c>
      <c r="H117" s="1">
        <f>INDEX(Data!F$21:F$220,Graph!M117)</f>
        <v>38.7775193887863</v>
      </c>
      <c r="I117" s="1">
        <f>INDEX(Data!G$21:G$220,Graph!M117)</f>
        <v>11.3</v>
      </c>
      <c r="J117">
        <f t="shared" si="24"/>
        <v>5.65</v>
      </c>
      <c r="K117" s="1">
        <f t="shared" si="25"/>
        <v>-0.11579767101891747</v>
      </c>
      <c r="L117">
        <v>8</v>
      </c>
      <c r="M117">
        <v>52</v>
      </c>
    </row>
    <row r="118" spans="1:13" ht="12.75">
      <c r="A118" s="1" t="str">
        <f>INDEX(Data!B$21:B$220,Graph!M118)</f>
        <v>Greece</v>
      </c>
      <c r="B118" s="1">
        <f t="shared" si="20"/>
        <v>118.51606727745114</v>
      </c>
      <c r="C118" s="1">
        <f t="shared" si="21"/>
        <v>6160.647000000001</v>
      </c>
      <c r="D118" s="1">
        <f t="shared" si="22"/>
        <v>6166.147000000001</v>
      </c>
      <c r="E118" s="1">
        <f t="shared" si="23"/>
        <v>118516025.76223479</v>
      </c>
      <c r="F118" s="1">
        <f t="shared" si="18"/>
        <v>197</v>
      </c>
      <c r="G118" s="3">
        <f t="shared" si="19"/>
        <v>6160.647000000001</v>
      </c>
      <c r="H118" s="1">
        <f>INDEX(Data!F$21:F$220,Graph!M118)</f>
        <v>118.51606727745114</v>
      </c>
      <c r="I118" s="1">
        <f>INDEX(Data!G$21:G$220,Graph!M118)</f>
        <v>11</v>
      </c>
      <c r="J118">
        <f t="shared" si="24"/>
        <v>5.5</v>
      </c>
      <c r="K118" s="1">
        <f t="shared" si="25"/>
        <v>-1.5197828835087819</v>
      </c>
      <c r="L118">
        <v>11</v>
      </c>
      <c r="M118">
        <v>24</v>
      </c>
    </row>
    <row r="119" spans="1:13" ht="12.75">
      <c r="A119" s="1" t="str">
        <f>INDEX(Data!B$21:B$220,Graph!M119)</f>
        <v>Zambia</v>
      </c>
      <c r="B119" s="1">
        <f t="shared" si="20"/>
        <v>51.00795106347579</v>
      </c>
      <c r="C119" s="1">
        <f t="shared" si="21"/>
        <v>5451.825</v>
      </c>
      <c r="D119" s="1">
        <f t="shared" si="22"/>
        <v>5457.175</v>
      </c>
      <c r="E119" s="1">
        <f t="shared" si="23"/>
        <v>51007165.71417385</v>
      </c>
      <c r="F119" s="1">
        <f t="shared" si="18"/>
        <v>157</v>
      </c>
      <c r="G119" s="3">
        <f t="shared" si="19"/>
        <v>5451.825</v>
      </c>
      <c r="H119" s="1">
        <f>INDEX(Data!F$21:F$220,Graph!M119)</f>
        <v>51.00795106347579</v>
      </c>
      <c r="I119" s="1">
        <f>INDEX(Data!G$21:G$220,Graph!M119)</f>
        <v>10.7</v>
      </c>
      <c r="J119">
        <f t="shared" si="24"/>
        <v>5.35</v>
      </c>
      <c r="K119" s="1">
        <f t="shared" si="25"/>
        <v>-1.0793483417439376</v>
      </c>
      <c r="L119">
        <v>1</v>
      </c>
      <c r="M119">
        <v>164</v>
      </c>
    </row>
    <row r="120" spans="1:13" ht="12.75">
      <c r="A120" s="1" t="str">
        <f>INDEX(Data!B$21:B$220,Graph!M120)</f>
        <v>Serbia &amp; Montenegro</v>
      </c>
      <c r="B120" s="1">
        <f t="shared" si="20"/>
        <v>58.759821779434006</v>
      </c>
      <c r="C120" s="1">
        <f t="shared" si="21"/>
        <v>5659.1425</v>
      </c>
      <c r="D120" s="1">
        <f t="shared" si="22"/>
        <v>5664.41</v>
      </c>
      <c r="E120" s="1">
        <f t="shared" si="23"/>
        <v>58759197.687740326</v>
      </c>
      <c r="F120" s="1">
        <f t="shared" si="18"/>
        <v>165</v>
      </c>
      <c r="G120" s="3">
        <f t="shared" si="19"/>
        <v>5659.1425</v>
      </c>
      <c r="H120" s="1">
        <f>INDEX(Data!F$21:F$220,Graph!M120)</f>
        <v>58.759821779434006</v>
      </c>
      <c r="I120" s="1">
        <f>INDEX(Data!G$21:G$220,Graph!M120)</f>
        <v>10.535</v>
      </c>
      <c r="J120">
        <f t="shared" si="24"/>
        <v>5.2675</v>
      </c>
      <c r="K120" s="1">
        <f t="shared" si="25"/>
        <v>-0.5371668570030934</v>
      </c>
      <c r="L120">
        <v>9</v>
      </c>
      <c r="M120">
        <v>196</v>
      </c>
    </row>
    <row r="121" spans="1:13" ht="12.75">
      <c r="A121" s="1" t="str">
        <f>INDEX(Data!B$21:B$220,Graph!M121)</f>
        <v>Belgium</v>
      </c>
      <c r="B121" s="1">
        <f t="shared" si="20"/>
        <v>90.83679834184653</v>
      </c>
      <c r="C121" s="1">
        <f t="shared" si="21"/>
        <v>5986.994000000001</v>
      </c>
      <c r="D121" s="1">
        <f t="shared" si="22"/>
        <v>5992.144</v>
      </c>
      <c r="E121" s="1">
        <f t="shared" si="23"/>
        <v>90836007.65009259</v>
      </c>
      <c r="F121" s="1">
        <f t="shared" si="18"/>
        <v>189</v>
      </c>
      <c r="G121" s="3">
        <f t="shared" si="19"/>
        <v>5986.994000000001</v>
      </c>
      <c r="H121" s="1">
        <f>INDEX(Data!F$21:F$220,Graph!M121)</f>
        <v>90.83679834184653</v>
      </c>
      <c r="I121" s="1">
        <f>INDEX(Data!G$21:G$220,Graph!M121)</f>
        <v>10.3</v>
      </c>
      <c r="J121">
        <f t="shared" si="24"/>
        <v>5.15</v>
      </c>
      <c r="K121" s="1">
        <f t="shared" si="25"/>
        <v>-2.806498812744252</v>
      </c>
      <c r="L121">
        <v>11</v>
      </c>
      <c r="M121">
        <v>6</v>
      </c>
    </row>
    <row r="122" spans="1:13" ht="12.75">
      <c r="A122" s="1" t="str">
        <f>INDEX(Data!B$21:B$220,Graph!M122)</f>
        <v>Czech Republic</v>
      </c>
      <c r="B122" s="1">
        <f t="shared" si="20"/>
        <v>76.88736434539793</v>
      </c>
      <c r="C122" s="1">
        <f t="shared" si="21"/>
        <v>5756.3099999999995</v>
      </c>
      <c r="D122" s="1">
        <f t="shared" si="22"/>
        <v>5761.41</v>
      </c>
      <c r="E122" s="1">
        <f t="shared" si="23"/>
        <v>76887033.63407226</v>
      </c>
      <c r="F122" s="1">
        <f t="shared" si="18"/>
        <v>177</v>
      </c>
      <c r="G122" s="3">
        <f t="shared" si="19"/>
        <v>5756.3099999999995</v>
      </c>
      <c r="H122" s="1">
        <f>INDEX(Data!F$21:F$220,Graph!M122)</f>
        <v>76.88736434539793</v>
      </c>
      <c r="I122" s="1">
        <f>INDEX(Data!G$21:G$220,Graph!M122)</f>
        <v>10.2</v>
      </c>
      <c r="J122">
        <f t="shared" si="24"/>
        <v>5.1</v>
      </c>
      <c r="K122" s="1">
        <f t="shared" si="25"/>
        <v>-0.003707110487212617</v>
      </c>
      <c r="L122">
        <v>9</v>
      </c>
      <c r="M122">
        <v>32</v>
      </c>
    </row>
    <row r="123" spans="1:13" ht="12.75">
      <c r="A123" s="1" t="str">
        <f>INDEX(Data!B$21:B$220,Graph!M123)</f>
        <v>Portugal</v>
      </c>
      <c r="B123" s="1">
        <f t="shared" si="20"/>
        <v>71.05625764410728</v>
      </c>
      <c r="C123" s="1">
        <f t="shared" si="21"/>
        <v>5727.41</v>
      </c>
      <c r="D123" s="1">
        <f t="shared" si="22"/>
        <v>5732.41</v>
      </c>
      <c r="E123" s="1">
        <f t="shared" si="23"/>
        <v>71056027.60203162</v>
      </c>
      <c r="F123" s="1">
        <f t="shared" si="18"/>
        <v>174</v>
      </c>
      <c r="G123" s="3">
        <f t="shared" si="19"/>
        <v>5727.41</v>
      </c>
      <c r="H123" s="1">
        <f>INDEX(Data!F$21:F$220,Graph!M123)</f>
        <v>71.05625764410728</v>
      </c>
      <c r="I123" s="1">
        <f>INDEX(Data!G$21:G$220,Graph!M123)</f>
        <v>10</v>
      </c>
      <c r="J123">
        <f t="shared" si="24"/>
        <v>5</v>
      </c>
      <c r="K123" s="1">
        <f t="shared" si="25"/>
        <v>-0.47193645977277754</v>
      </c>
      <c r="L123">
        <v>11</v>
      </c>
      <c r="M123">
        <v>26</v>
      </c>
    </row>
    <row r="124" spans="1:13" ht="12.75">
      <c r="A124" s="1" t="str">
        <f>INDEX(Data!B$21:B$220,Graph!M124)</f>
        <v>Belarus</v>
      </c>
      <c r="B124" s="1">
        <f t="shared" si="20"/>
        <v>71.52819410388005</v>
      </c>
      <c r="C124" s="1">
        <f t="shared" si="21"/>
        <v>5737.36</v>
      </c>
      <c r="D124" s="1">
        <f t="shared" si="22"/>
        <v>5742.3099999999995</v>
      </c>
      <c r="E124" s="1">
        <f t="shared" si="23"/>
        <v>71528063.58601132</v>
      </c>
      <c r="F124" s="1">
        <f t="shared" si="18"/>
        <v>175</v>
      </c>
      <c r="G124" s="3">
        <f t="shared" si="19"/>
        <v>5737.36</v>
      </c>
      <c r="H124" s="1">
        <f>INDEX(Data!F$21:F$220,Graph!M124)</f>
        <v>71.52819410388005</v>
      </c>
      <c r="I124" s="1">
        <f>INDEX(Data!G$21:G$220,Graph!M124)</f>
        <v>9.9</v>
      </c>
      <c r="J124">
        <f t="shared" si="24"/>
        <v>4.95</v>
      </c>
      <c r="K124" s="1">
        <f t="shared" si="25"/>
        <v>-5.144207853825108</v>
      </c>
      <c r="L124">
        <v>9</v>
      </c>
      <c r="M124">
        <v>62</v>
      </c>
    </row>
    <row r="125" spans="1:13" ht="12.75">
      <c r="A125" s="1" t="str">
        <f>INDEX(Data!B$21:B$220,Graph!M125)</f>
        <v>Hungary</v>
      </c>
      <c r="B125" s="1">
        <f t="shared" si="20"/>
        <v>77.48528260967058</v>
      </c>
      <c r="C125" s="1">
        <f t="shared" si="21"/>
        <v>5769.86</v>
      </c>
      <c r="D125" s="1">
        <f t="shared" si="22"/>
        <v>5774.8099999999995</v>
      </c>
      <c r="E125" s="1">
        <f t="shared" si="23"/>
        <v>77485039.58601132</v>
      </c>
      <c r="F125" s="1">
        <f t="shared" si="18"/>
        <v>179</v>
      </c>
      <c r="G125" s="3">
        <f t="shared" si="19"/>
        <v>5769.86</v>
      </c>
      <c r="H125" s="1">
        <f>INDEX(Data!F$21:F$220,Graph!M125)</f>
        <v>77.48528260967058</v>
      </c>
      <c r="I125" s="1">
        <f>INDEX(Data!G$21:G$220,Graph!M125)</f>
        <v>9.9</v>
      </c>
      <c r="J125">
        <f t="shared" si="24"/>
        <v>4.95</v>
      </c>
      <c r="K125" s="1">
        <f t="shared" si="25"/>
        <v>-1.5205794544005045</v>
      </c>
      <c r="L125">
        <v>9</v>
      </c>
      <c r="M125">
        <v>38</v>
      </c>
    </row>
    <row r="126" spans="1:13" ht="12.75">
      <c r="A126" s="1" t="str">
        <f>INDEX(Data!B$21:B$220,Graph!M126)</f>
        <v>Senegal</v>
      </c>
      <c r="B126" s="1">
        <f t="shared" si="20"/>
        <v>20.88277609115361</v>
      </c>
      <c r="C126" s="1">
        <f t="shared" si="21"/>
        <v>3017.681000000001</v>
      </c>
      <c r="D126" s="1">
        <f t="shared" si="22"/>
        <v>3022.6310000000008</v>
      </c>
      <c r="E126" s="1">
        <f t="shared" si="23"/>
        <v>20882158.586011317</v>
      </c>
      <c r="F126" s="1">
        <f t="shared" si="18"/>
        <v>104</v>
      </c>
      <c r="G126" s="3">
        <f t="shared" si="19"/>
        <v>3017.681000000001</v>
      </c>
      <c r="H126" s="1">
        <f>INDEX(Data!F$21:F$220,Graph!M126)</f>
        <v>20.88277609115361</v>
      </c>
      <c r="I126" s="1">
        <f>INDEX(Data!G$21:G$220,Graph!M126)</f>
        <v>9.9</v>
      </c>
      <c r="J126">
        <f t="shared" si="24"/>
        <v>4.95</v>
      </c>
      <c r="K126" s="1">
        <f t="shared" si="25"/>
        <v>-0.1391782176140417</v>
      </c>
      <c r="L126">
        <v>3</v>
      </c>
      <c r="M126">
        <v>157</v>
      </c>
    </row>
    <row r="127" spans="1:13" ht="12.75">
      <c r="A127" s="1" t="str">
        <f>INDEX(Data!B$21:B$220,Graph!M127)</f>
        <v>Tunisia</v>
      </c>
      <c r="B127" s="1">
        <f t="shared" si="20"/>
        <v>40.48146008910308</v>
      </c>
      <c r="C127" s="1">
        <f t="shared" si="21"/>
        <v>4862.615000000001</v>
      </c>
      <c r="D127" s="1">
        <f t="shared" si="22"/>
        <v>4867.465000000001</v>
      </c>
      <c r="E127" s="1">
        <f t="shared" si="23"/>
        <v>40481093.55397068</v>
      </c>
      <c r="F127" s="1">
        <f t="shared" si="18"/>
        <v>143</v>
      </c>
      <c r="G127" s="3">
        <f t="shared" si="19"/>
        <v>4862.615000000001</v>
      </c>
      <c r="H127" s="1">
        <f>INDEX(Data!F$21:F$220,Graph!M127)</f>
        <v>40.48146008910308</v>
      </c>
      <c r="I127" s="1">
        <f>INDEX(Data!G$21:G$220,Graph!M127)</f>
        <v>9.7</v>
      </c>
      <c r="J127">
        <f t="shared" si="24"/>
        <v>4.85</v>
      </c>
      <c r="K127" s="1">
        <f t="shared" si="25"/>
        <v>-1.0508449911354276</v>
      </c>
      <c r="L127">
        <v>3</v>
      </c>
      <c r="M127">
        <v>92</v>
      </c>
    </row>
    <row r="128" spans="1:13" ht="12.75">
      <c r="A128" s="1" t="str">
        <f>INDEX(Data!B$21:B$220,Graph!M128)</f>
        <v>Somalia</v>
      </c>
      <c r="B128" s="1">
        <f t="shared" si="20"/>
        <v>14.054008667234667</v>
      </c>
      <c r="C128" s="1">
        <f t="shared" si="21"/>
        <v>1067.75</v>
      </c>
      <c r="D128" s="1">
        <f t="shared" si="22"/>
        <v>1072.49</v>
      </c>
      <c r="E128" s="1">
        <f t="shared" si="23"/>
        <v>14054198.518725988</v>
      </c>
      <c r="F128" s="1">
        <f t="shared" si="18"/>
        <v>66</v>
      </c>
      <c r="G128" s="3">
        <f t="shared" si="19"/>
        <v>1067.75</v>
      </c>
      <c r="H128" s="1">
        <f>INDEX(Data!F$21:F$220,Graph!M128)</f>
        <v>14.054008667234667</v>
      </c>
      <c r="I128" s="1">
        <f>INDEX(Data!G$21:G$220,Graph!M128)</f>
        <v>9.48</v>
      </c>
      <c r="J128">
        <f t="shared" si="24"/>
        <v>4.74</v>
      </c>
      <c r="K128" s="1">
        <f t="shared" si="25"/>
        <v>-0.9572546042994325</v>
      </c>
      <c r="L128">
        <v>2</v>
      </c>
      <c r="M128">
        <v>197</v>
      </c>
    </row>
    <row r="129" spans="1:13" ht="12.75">
      <c r="A129" s="1" t="str">
        <f>INDEX(Data!B$21:B$220,Graph!M129)</f>
        <v>Sweden</v>
      </c>
      <c r="B129" s="1">
        <f t="shared" si="20"/>
        <v>76.67240195770516</v>
      </c>
      <c r="C129" s="1">
        <f t="shared" si="21"/>
        <v>5746.759999999999</v>
      </c>
      <c r="D129" s="1">
        <f t="shared" si="22"/>
        <v>5751.209999999999</v>
      </c>
      <c r="E129" s="1">
        <f t="shared" si="23"/>
        <v>76672003.42580815</v>
      </c>
      <c r="F129" s="1">
        <f t="shared" si="18"/>
        <v>176</v>
      </c>
      <c r="G129" s="3">
        <f t="shared" si="19"/>
        <v>5746.759999999999</v>
      </c>
      <c r="H129" s="1">
        <f>INDEX(Data!F$21:F$220,Graph!M129)</f>
        <v>76.67240195770516</v>
      </c>
      <c r="I129" s="1">
        <f>INDEX(Data!G$21:G$220,Graph!M129)</f>
        <v>8.9</v>
      </c>
      <c r="J129">
        <f t="shared" si="24"/>
        <v>4.45</v>
      </c>
      <c r="K129" s="1">
        <f t="shared" si="25"/>
        <v>-0.21496238769276488</v>
      </c>
      <c r="L129">
        <v>11</v>
      </c>
      <c r="M129">
        <v>2</v>
      </c>
    </row>
    <row r="130" spans="1:13" ht="12.75">
      <c r="A130" s="1" t="str">
        <f>INDEX(Data!B$21:B$220,Graph!M130)</f>
        <v>Bolivia</v>
      </c>
      <c r="B130" s="1">
        <f t="shared" si="20"/>
        <v>33.82947294877549</v>
      </c>
      <c r="C130" s="1">
        <f t="shared" si="21"/>
        <v>4700.642000000002</v>
      </c>
      <c r="D130" s="1">
        <f t="shared" si="22"/>
        <v>4704.942000000002</v>
      </c>
      <c r="E130" s="1">
        <f t="shared" si="23"/>
        <v>33829115.37774721</v>
      </c>
      <c r="F130" s="1">
        <f t="shared" si="18"/>
        <v>129</v>
      </c>
      <c r="G130" s="3">
        <f t="shared" si="19"/>
        <v>4700.642000000002</v>
      </c>
      <c r="H130" s="1">
        <f>INDEX(Data!F$21:F$220,Graph!M130)</f>
        <v>33.82947294877549</v>
      </c>
      <c r="I130" s="1">
        <f>INDEX(Data!G$21:G$220,Graph!M130)</f>
        <v>8.6</v>
      </c>
      <c r="J130">
        <f t="shared" si="24"/>
        <v>4.3</v>
      </c>
      <c r="K130" s="1">
        <f t="shared" si="25"/>
        <v>-0.1595738033559826</v>
      </c>
      <c r="L130">
        <v>8</v>
      </c>
      <c r="M130">
        <v>114</v>
      </c>
    </row>
    <row r="131" spans="1:13" ht="12.75">
      <c r="A131" s="1" t="str">
        <f>INDEX(Data!B$21:B$220,Graph!M131)</f>
        <v>Dominican Republic</v>
      </c>
      <c r="B131" s="1">
        <f t="shared" si="20"/>
        <v>5.73608458396511</v>
      </c>
      <c r="C131" s="1">
        <f t="shared" si="21"/>
        <v>365.4100000000001</v>
      </c>
      <c r="D131" s="1">
        <f t="shared" si="22"/>
        <v>369.7100000000001</v>
      </c>
      <c r="E131" s="1">
        <f t="shared" si="23"/>
        <v>5736099.377747204</v>
      </c>
      <c r="F131" s="1">
        <f t="shared" si="18"/>
        <v>31</v>
      </c>
      <c r="G131" s="3">
        <f t="shared" si="19"/>
        <v>365.4100000000001</v>
      </c>
      <c r="H131" s="1">
        <f>INDEX(Data!F$21:F$220,Graph!M131)</f>
        <v>5.73608458396511</v>
      </c>
      <c r="I131" s="1">
        <f>INDEX(Data!G$21:G$220,Graph!M131)</f>
        <v>8.6</v>
      </c>
      <c r="J131">
        <f t="shared" si="24"/>
        <v>4.3</v>
      </c>
      <c r="K131" s="1">
        <f t="shared" si="25"/>
        <v>-0.8050377656978309</v>
      </c>
      <c r="L131">
        <v>8</v>
      </c>
      <c r="M131">
        <v>98</v>
      </c>
    </row>
    <row r="132" spans="1:13" ht="12.75">
      <c r="A132" s="1" t="str">
        <f>INDEX(Data!B$21:B$220,Graph!M132)</f>
        <v>Guinea</v>
      </c>
      <c r="B132" s="1">
        <f t="shared" si="20"/>
        <v>20.431748659832543</v>
      </c>
      <c r="C132" s="1">
        <f t="shared" si="21"/>
        <v>3008.531000000001</v>
      </c>
      <c r="D132" s="1">
        <f t="shared" si="22"/>
        <v>3012.7310000000007</v>
      </c>
      <c r="E132" s="1">
        <f t="shared" si="23"/>
        <v>20431161.34570657</v>
      </c>
      <c r="F132" s="1">
        <f t="shared" si="18"/>
        <v>103</v>
      </c>
      <c r="G132" s="3">
        <f t="shared" si="19"/>
        <v>3008.531000000001</v>
      </c>
      <c r="H132" s="1">
        <f>INDEX(Data!F$21:F$220,Graph!M132)</f>
        <v>20.431748659832543</v>
      </c>
      <c r="I132" s="1">
        <f>INDEX(Data!G$21:G$220,Graph!M132)</f>
        <v>8.4</v>
      </c>
      <c r="J132">
        <f t="shared" si="24"/>
        <v>4.2</v>
      </c>
      <c r="K132" s="1">
        <f t="shared" si="25"/>
        <v>-0.4510274313210658</v>
      </c>
      <c r="L132">
        <v>3</v>
      </c>
      <c r="M132">
        <v>160</v>
      </c>
    </row>
    <row r="133" spans="1:13" ht="12.75">
      <c r="A133" s="1" t="str">
        <f>INDEX(Data!B$21:B$220,Graph!M133)</f>
        <v>Azerbaijan</v>
      </c>
      <c r="B133" s="1">
        <f t="shared" si="20"/>
        <v>19.644379047618816</v>
      </c>
      <c r="C133" s="1">
        <f t="shared" si="21"/>
        <v>2995.9810000000007</v>
      </c>
      <c r="D133" s="1">
        <f t="shared" si="22"/>
        <v>3000.1310000000008</v>
      </c>
      <c r="E133" s="1">
        <f t="shared" si="23"/>
        <v>19644092.329686258</v>
      </c>
      <c r="F133" s="1">
        <f t="shared" si="18"/>
        <v>101</v>
      </c>
      <c r="G133" s="3">
        <f t="shared" si="19"/>
        <v>2995.9810000000007</v>
      </c>
      <c r="H133" s="1">
        <f>INDEX(Data!F$21:F$220,Graph!M133)</f>
        <v>19.644379047618816</v>
      </c>
      <c r="I133" s="1">
        <f>INDEX(Data!G$21:G$220,Graph!M133)</f>
        <v>8.3</v>
      </c>
      <c r="J133">
        <f t="shared" si="24"/>
        <v>4.15</v>
      </c>
      <c r="K133" s="1">
        <f t="shared" si="25"/>
        <v>-0.31140676889375385</v>
      </c>
      <c r="L133">
        <v>6</v>
      </c>
      <c r="M133">
        <v>91</v>
      </c>
    </row>
    <row r="134" spans="1:13" ht="12.75">
      <c r="A134" s="1" t="str">
        <f>INDEX(Data!B$21:B$220,Graph!M134)</f>
        <v>Chad</v>
      </c>
      <c r="B134" s="1">
        <f t="shared" si="20"/>
        <v>7.680134839455874</v>
      </c>
      <c r="C134" s="1">
        <f t="shared" si="21"/>
        <v>550.1600000000001</v>
      </c>
      <c r="D134" s="1">
        <f t="shared" si="22"/>
        <v>554.3100000000001</v>
      </c>
      <c r="E134" s="1">
        <f t="shared" si="23"/>
        <v>7680168.329686255</v>
      </c>
      <c r="F134" s="1">
        <f t="shared" si="18"/>
        <v>38</v>
      </c>
      <c r="G134" s="3">
        <f t="shared" si="19"/>
        <v>550.1600000000001</v>
      </c>
      <c r="H134" s="1">
        <f>INDEX(Data!F$21:F$220,Graph!M134)</f>
        <v>7.680134839455874</v>
      </c>
      <c r="I134" s="1">
        <f>INDEX(Data!G$21:G$220,Graph!M134)</f>
        <v>8.3</v>
      </c>
      <c r="J134">
        <f t="shared" si="24"/>
        <v>4.15</v>
      </c>
      <c r="K134" s="1">
        <f t="shared" si="25"/>
        <v>-1.1300580592735816</v>
      </c>
      <c r="L134">
        <v>3</v>
      </c>
      <c r="M134">
        <v>167</v>
      </c>
    </row>
    <row r="135" spans="1:13" ht="12.75">
      <c r="A135" s="1" t="str">
        <f>INDEX(Data!B$21:B$220,Graph!M135)</f>
        <v>Rwanda</v>
      </c>
      <c r="B135" s="1">
        <f t="shared" si="20"/>
        <v>24.262165915418585</v>
      </c>
      <c r="C135" s="1">
        <f t="shared" si="21"/>
        <v>4394.523</v>
      </c>
      <c r="D135" s="1">
        <f t="shared" si="22"/>
        <v>4398.673</v>
      </c>
      <c r="E135" s="1">
        <f t="shared" si="23"/>
        <v>24262160.329686258</v>
      </c>
      <c r="F135" s="1">
        <f t="shared" si="18"/>
        <v>117</v>
      </c>
      <c r="G135" s="3">
        <f t="shared" si="19"/>
        <v>4394.523</v>
      </c>
      <c r="H135" s="1">
        <f>INDEX(Data!F$21:F$220,Graph!M135)</f>
        <v>24.262165915418585</v>
      </c>
      <c r="I135" s="1">
        <f>INDEX(Data!G$21:G$220,Graph!M135)</f>
        <v>8.3</v>
      </c>
      <c r="J135">
        <f t="shared" si="24"/>
        <v>4.15</v>
      </c>
      <c r="K135" s="1">
        <f t="shared" si="25"/>
        <v>-0.02568775421517344</v>
      </c>
      <c r="L135">
        <v>1</v>
      </c>
      <c r="M135">
        <v>159</v>
      </c>
    </row>
    <row r="136" spans="1:13" ht="12.75">
      <c r="A136" s="1" t="str">
        <f>INDEX(Data!B$21:B$220,Graph!M136)</f>
        <v>Haiti</v>
      </c>
      <c r="B136" s="1">
        <f t="shared" si="20"/>
        <v>3.4724419375533597</v>
      </c>
      <c r="C136" s="1">
        <f t="shared" si="21"/>
        <v>173.99699999999996</v>
      </c>
      <c r="D136" s="1">
        <f t="shared" si="22"/>
        <v>178.09699999999995</v>
      </c>
      <c r="E136" s="1">
        <f t="shared" si="23"/>
        <v>3472154.3136659386</v>
      </c>
      <c r="F136" s="1">
        <f t="shared" si="18"/>
        <v>15</v>
      </c>
      <c r="G136" s="3">
        <f t="shared" si="19"/>
        <v>173.99699999999996</v>
      </c>
      <c r="H136" s="1">
        <f>INDEX(Data!F$21:F$220,Graph!M136)</f>
        <v>3.4724419375533597</v>
      </c>
      <c r="I136" s="1">
        <f>INDEX(Data!G$21:G$220,Graph!M136)</f>
        <v>8.2</v>
      </c>
      <c r="J136">
        <f t="shared" si="24"/>
        <v>4.1</v>
      </c>
      <c r="K136" s="1">
        <f t="shared" si="25"/>
        <v>-0.06190197723457036</v>
      </c>
      <c r="L136">
        <v>8</v>
      </c>
      <c r="M136">
        <v>153</v>
      </c>
    </row>
    <row r="137" spans="1:13" ht="12.75">
      <c r="A137" s="1" t="str">
        <f>INDEX(Data!B$21:B$220,Graph!M137)</f>
        <v>Austria</v>
      </c>
      <c r="B137" s="1">
        <f t="shared" si="20"/>
        <v>67.76864670054493</v>
      </c>
      <c r="C137" s="1">
        <f t="shared" si="21"/>
        <v>5708.759999999999</v>
      </c>
      <c r="D137" s="1">
        <f t="shared" si="22"/>
        <v>5712.8099999999995</v>
      </c>
      <c r="E137" s="1">
        <f t="shared" si="23"/>
        <v>67768015.29764561</v>
      </c>
      <c r="F137" s="1">
        <f t="shared" si="18"/>
        <v>170</v>
      </c>
      <c r="G137" s="3">
        <f t="shared" si="19"/>
        <v>5708.759999999999</v>
      </c>
      <c r="H137" s="1">
        <f>INDEX(Data!F$21:F$220,Graph!M137)</f>
        <v>67.76864670054493</v>
      </c>
      <c r="I137" s="1">
        <f>INDEX(Data!G$21:G$220,Graph!M137)</f>
        <v>8.1</v>
      </c>
      <c r="J137">
        <f t="shared" si="24"/>
        <v>4.05</v>
      </c>
      <c r="K137" s="1">
        <f t="shared" si="25"/>
        <v>-0.9841857797712095</v>
      </c>
      <c r="L137">
        <v>11</v>
      </c>
      <c r="M137">
        <v>14</v>
      </c>
    </row>
    <row r="138" spans="1:13" ht="12.75">
      <c r="A138" s="1" t="str">
        <f>INDEX(Data!B$21:B$220,Graph!M138)</f>
        <v>Bulgaria</v>
      </c>
      <c r="B138" s="1">
        <f t="shared" si="20"/>
        <v>56.41355324112727</v>
      </c>
      <c r="C138" s="1">
        <f t="shared" si="21"/>
        <v>5618.575000000001</v>
      </c>
      <c r="D138" s="1">
        <f t="shared" si="22"/>
        <v>5622.575000000001</v>
      </c>
      <c r="E138" s="1">
        <f t="shared" si="23"/>
        <v>56413057.28162531</v>
      </c>
      <c r="F138" s="1">
        <f t="shared" si="18"/>
        <v>163</v>
      </c>
      <c r="G138" s="3">
        <f t="shared" si="19"/>
        <v>5618.575000000001</v>
      </c>
      <c r="H138" s="1">
        <f>INDEX(Data!F$21:F$220,Graph!M138)</f>
        <v>56.41355324112727</v>
      </c>
      <c r="I138" s="1">
        <f>INDEX(Data!G$21:G$220,Graph!M138)</f>
        <v>8</v>
      </c>
      <c r="J138">
        <f t="shared" si="24"/>
        <v>4</v>
      </c>
      <c r="K138" s="1">
        <f t="shared" si="25"/>
        <v>-0.23525986312532154</v>
      </c>
      <c r="L138">
        <v>9</v>
      </c>
      <c r="M138">
        <v>56</v>
      </c>
    </row>
    <row r="139" spans="1:13" ht="12.75">
      <c r="A139" s="1" t="str">
        <f>INDEX(Data!B$21:B$220,Graph!M139)</f>
        <v>Switzerland</v>
      </c>
      <c r="B139" s="1">
        <f t="shared" si="20"/>
        <v>70.87369502540925</v>
      </c>
      <c r="C139" s="1">
        <f t="shared" si="21"/>
        <v>5718.8099999999995</v>
      </c>
      <c r="D139" s="1">
        <f t="shared" si="22"/>
        <v>5722.41</v>
      </c>
      <c r="E139" s="1">
        <f t="shared" si="23"/>
        <v>70873012.15346277</v>
      </c>
      <c r="F139" s="1">
        <f t="shared" si="18"/>
        <v>173</v>
      </c>
      <c r="G139" s="3">
        <f t="shared" si="19"/>
        <v>5718.8099999999995</v>
      </c>
      <c r="H139" s="1">
        <f>INDEX(Data!F$21:F$220,Graph!M139)</f>
        <v>70.87369502540925</v>
      </c>
      <c r="I139" s="1">
        <f>INDEX(Data!G$21:G$220,Graph!M139)</f>
        <v>7.2</v>
      </c>
      <c r="J139">
        <f t="shared" si="24"/>
        <v>3.6</v>
      </c>
      <c r="K139" s="1">
        <f t="shared" si="25"/>
        <v>-0.1825626186980287</v>
      </c>
      <c r="L139">
        <v>11</v>
      </c>
      <c r="M139">
        <v>11</v>
      </c>
    </row>
    <row r="140" spans="1:13" ht="12.75">
      <c r="A140" s="1" t="str">
        <f>INDEX(Data!B$21:B$220,Graph!M140)</f>
        <v>Hong Kong, China</v>
      </c>
      <c r="B140" s="1">
        <f t="shared" si="20"/>
        <v>16.524531209835455</v>
      </c>
      <c r="C140" s="1">
        <f t="shared" si="21"/>
        <v>2611.8310000000006</v>
      </c>
      <c r="D140" s="1">
        <f t="shared" si="22"/>
        <v>2615.3310000000006</v>
      </c>
      <c r="E140" s="1">
        <f t="shared" si="23"/>
        <v>16524024.121422142</v>
      </c>
      <c r="F140" s="1">
        <f t="shared" si="18"/>
        <v>82</v>
      </c>
      <c r="G140" s="3">
        <f t="shared" si="19"/>
        <v>2611.8310000000006</v>
      </c>
      <c r="H140" s="1">
        <f>INDEX(Data!F$21:F$220,Graph!M140)</f>
        <v>16.524531209835455</v>
      </c>
      <c r="I140" s="1">
        <f>INDEX(Data!G$21:G$220,Graph!M140)</f>
        <v>7</v>
      </c>
      <c r="J140">
        <f t="shared" si="24"/>
        <v>3.5</v>
      </c>
      <c r="K140" s="1">
        <f t="shared" si="25"/>
        <v>0</v>
      </c>
      <c r="L140">
        <v>7</v>
      </c>
      <c r="M140">
        <v>23</v>
      </c>
    </row>
    <row r="141" spans="1:13" ht="12.75">
      <c r="A141" s="1" t="str">
        <f>INDEX(Data!B$21:B$220,Graph!M141)</f>
        <v>Honduras</v>
      </c>
      <c r="B141" s="1">
        <f t="shared" si="20"/>
        <v>13.024922998192661</v>
      </c>
      <c r="C141" s="1">
        <f t="shared" si="21"/>
        <v>996.5100000000001</v>
      </c>
      <c r="D141" s="1">
        <f t="shared" si="22"/>
        <v>999.9100000000001</v>
      </c>
      <c r="E141" s="1">
        <f t="shared" si="23"/>
        <v>13024116.08938151</v>
      </c>
      <c r="F141" s="1">
        <f t="shared" si="18"/>
        <v>60</v>
      </c>
      <c r="G141" s="3">
        <f t="shared" si="19"/>
        <v>996.5100000000001</v>
      </c>
      <c r="H141" s="1">
        <f>INDEX(Data!F$21:F$220,Graph!M141)</f>
        <v>13.024922998192661</v>
      </c>
      <c r="I141" s="1">
        <f>INDEX(Data!G$21:G$220,Graph!M141)</f>
        <v>6.8</v>
      </c>
      <c r="J141">
        <f t="shared" si="24"/>
        <v>3.4</v>
      </c>
      <c r="K141" s="1">
        <f t="shared" si="25"/>
        <v>-0.36333313423511626</v>
      </c>
      <c r="L141">
        <v>8</v>
      </c>
      <c r="M141">
        <v>115</v>
      </c>
    </row>
    <row r="142" spans="1:13" ht="12.75">
      <c r="A142" s="1" t="str">
        <f>INDEX(Data!B$21:B$220,Graph!M142)</f>
        <v>Benin</v>
      </c>
      <c r="B142" s="1">
        <f t="shared" si="20"/>
        <v>17.27956984656633</v>
      </c>
      <c r="C142" s="1">
        <f t="shared" si="21"/>
        <v>2640.8310000000006</v>
      </c>
      <c r="D142" s="1">
        <f t="shared" si="22"/>
        <v>2644.1310000000008</v>
      </c>
      <c r="E142" s="1">
        <f t="shared" si="23"/>
        <v>17279162.057340875</v>
      </c>
      <c r="F142" s="1">
        <f t="shared" si="18"/>
        <v>85</v>
      </c>
      <c r="G142" s="3">
        <f t="shared" si="19"/>
        <v>2640.8310000000006</v>
      </c>
      <c r="H142" s="1">
        <f>INDEX(Data!F$21:F$220,Graph!M142)</f>
        <v>17.27956984656633</v>
      </c>
      <c r="I142" s="1">
        <f>INDEX(Data!G$21:G$220,Graph!M142)</f>
        <v>6.6</v>
      </c>
      <c r="J142">
        <f t="shared" si="24"/>
        <v>3.3</v>
      </c>
      <c r="K142" s="1">
        <f t="shared" si="25"/>
        <v>-0.3967087942792382</v>
      </c>
      <c r="L142">
        <v>3</v>
      </c>
      <c r="M142">
        <v>161</v>
      </c>
    </row>
    <row r="143" spans="1:13" ht="12.75">
      <c r="A143" s="1" t="str">
        <f>INDEX(Data!B$21:B$220,Graph!M143)</f>
        <v>Burundi</v>
      </c>
      <c r="B143" s="1">
        <f t="shared" si="20"/>
        <v>15.890769440273361</v>
      </c>
      <c r="C143" s="1">
        <f t="shared" si="21"/>
        <v>1250.1900000000003</v>
      </c>
      <c r="D143" s="1">
        <f t="shared" si="22"/>
        <v>1253.4900000000002</v>
      </c>
      <c r="E143" s="1">
        <f t="shared" si="23"/>
        <v>15890174.057340879</v>
      </c>
      <c r="F143" s="1">
        <f aca="true" t="shared" si="26" ref="F143:F174">RANK(E143,E$47:E$246,1)</f>
        <v>77</v>
      </c>
      <c r="G143" s="3">
        <f aca="true" t="shared" si="27" ref="G143:G174">C143</f>
        <v>1250.1900000000003</v>
      </c>
      <c r="H143" s="1">
        <f>INDEX(Data!F$21:F$220,Graph!M143)</f>
        <v>15.890769440273361</v>
      </c>
      <c r="I143" s="1">
        <f>INDEX(Data!G$21:G$220,Graph!M143)</f>
        <v>6.6</v>
      </c>
      <c r="J143">
        <f t="shared" si="24"/>
        <v>3.3</v>
      </c>
      <c r="K143" s="1">
        <f t="shared" si="25"/>
        <v>-0.032957061140713506</v>
      </c>
      <c r="L143">
        <v>1</v>
      </c>
      <c r="M143">
        <v>173</v>
      </c>
    </row>
    <row r="144" spans="1:13" ht="12.75">
      <c r="A144" s="1" t="str">
        <f>INDEX(Data!B$21:B$220,Graph!M144)</f>
        <v>El Salvador</v>
      </c>
      <c r="B144" s="1">
        <f t="shared" si="20"/>
        <v>4.542984487012651</v>
      </c>
      <c r="C144" s="1">
        <f t="shared" si="21"/>
        <v>355.217</v>
      </c>
      <c r="D144" s="1">
        <f t="shared" si="22"/>
        <v>358.417</v>
      </c>
      <c r="E144" s="1">
        <f t="shared" si="23"/>
        <v>4542104.025300245</v>
      </c>
      <c r="F144" s="1">
        <f t="shared" si="26"/>
        <v>25</v>
      </c>
      <c r="G144" s="3">
        <f t="shared" si="27"/>
        <v>355.217</v>
      </c>
      <c r="H144" s="1">
        <f>INDEX(Data!F$21:F$220,Graph!M144)</f>
        <v>4.542984487012651</v>
      </c>
      <c r="I144" s="1">
        <f>INDEX(Data!G$21:G$220,Graph!M144)</f>
        <v>6.4</v>
      </c>
      <c r="J144">
        <f t="shared" si="24"/>
        <v>3.2</v>
      </c>
      <c r="K144" s="1">
        <f t="shared" si="25"/>
        <v>-0.0019734502756696415</v>
      </c>
      <c r="L144">
        <v>8</v>
      </c>
      <c r="M144">
        <v>103</v>
      </c>
    </row>
    <row r="145" spans="1:13" ht="12.75">
      <c r="A145" s="1" t="str">
        <f>INDEX(Data!B$21:B$220,Graph!M145)</f>
        <v>Israel</v>
      </c>
      <c r="B145" s="1">
        <f t="shared" si="20"/>
        <v>52.092756026941615</v>
      </c>
      <c r="C145" s="1">
        <f t="shared" si="21"/>
        <v>5460.625</v>
      </c>
      <c r="D145" s="1">
        <f t="shared" si="22"/>
        <v>5463.775</v>
      </c>
      <c r="E145" s="1">
        <f t="shared" si="23"/>
        <v>52092023.00927993</v>
      </c>
      <c r="F145" s="1">
        <f t="shared" si="26"/>
        <v>159</v>
      </c>
      <c r="G145" s="3">
        <f t="shared" si="27"/>
        <v>5460.625</v>
      </c>
      <c r="H145" s="1">
        <f>INDEX(Data!F$21:F$220,Graph!M145)</f>
        <v>52.092756026941615</v>
      </c>
      <c r="I145" s="1">
        <f>INDEX(Data!G$21:G$220,Graph!M145)</f>
        <v>6.3</v>
      </c>
      <c r="J145">
        <f t="shared" si="24"/>
        <v>3.15</v>
      </c>
      <c r="K145" s="1">
        <f t="shared" si="25"/>
        <v>-0.03807246309447976</v>
      </c>
      <c r="L145">
        <v>6</v>
      </c>
      <c r="M145">
        <v>22</v>
      </c>
    </row>
    <row r="146" spans="1:13" ht="12.75">
      <c r="A146" s="1" t="str">
        <f>INDEX(Data!B$21:B$220,Graph!M146)</f>
        <v>Tajikistan</v>
      </c>
      <c r="B146" s="1">
        <f t="shared" si="20"/>
        <v>11.417959680846927</v>
      </c>
      <c r="C146" s="1">
        <f t="shared" si="21"/>
        <v>846.3100000000001</v>
      </c>
      <c r="D146" s="1">
        <f t="shared" si="22"/>
        <v>849.4100000000001</v>
      </c>
      <c r="E146" s="1">
        <f t="shared" si="23"/>
        <v>11417116.99325961</v>
      </c>
      <c r="F146" s="1">
        <f t="shared" si="26"/>
        <v>54</v>
      </c>
      <c r="G146" s="3">
        <f t="shared" si="27"/>
        <v>846.3100000000001</v>
      </c>
      <c r="H146" s="1">
        <f>INDEX(Data!F$21:F$220,Graph!M146)</f>
        <v>11.417959680846927</v>
      </c>
      <c r="I146" s="1">
        <f>INDEX(Data!G$21:G$220,Graph!M146)</f>
        <v>6.2</v>
      </c>
      <c r="J146">
        <f t="shared" si="24"/>
        <v>3.1</v>
      </c>
      <c r="K146" s="1">
        <f t="shared" si="25"/>
        <v>-0.23755785987717104</v>
      </c>
      <c r="L146">
        <v>6</v>
      </c>
      <c r="M146">
        <v>116</v>
      </c>
    </row>
    <row r="147" spans="1:13" ht="12.75">
      <c r="A147" s="1" t="str">
        <f>INDEX(Data!B$21:B$220,Graph!M147)</f>
        <v>Paraguay</v>
      </c>
      <c r="B147" s="1">
        <f t="shared" si="20"/>
        <v>9.567268259811863</v>
      </c>
      <c r="C147" s="1">
        <f t="shared" si="21"/>
        <v>611.1600000000001</v>
      </c>
      <c r="D147" s="1">
        <f t="shared" si="22"/>
        <v>614.0100000000001</v>
      </c>
      <c r="E147" s="1">
        <f t="shared" si="23"/>
        <v>9567089.91315803</v>
      </c>
      <c r="F147" s="1">
        <f t="shared" si="26"/>
        <v>42</v>
      </c>
      <c r="G147" s="3">
        <f t="shared" si="27"/>
        <v>611.1600000000001</v>
      </c>
      <c r="H147" s="1">
        <f>INDEX(Data!F$21:F$220,Graph!M147)</f>
        <v>9.567268259811863</v>
      </c>
      <c r="I147" s="1">
        <f>INDEX(Data!G$21:G$220,Graph!M147)</f>
        <v>5.7</v>
      </c>
      <c r="J147">
        <f t="shared" si="24"/>
        <v>2.85</v>
      </c>
      <c r="K147" s="1">
        <f t="shared" si="25"/>
        <v>-0.11061368773562208</v>
      </c>
      <c r="L147">
        <v>8</v>
      </c>
      <c r="M147">
        <v>89</v>
      </c>
    </row>
    <row r="148" spans="1:13" ht="12.75">
      <c r="A148" s="1" t="str">
        <f>INDEX(Data!B$21:B$220,Graph!M148)</f>
        <v>Papua New Guinea</v>
      </c>
      <c r="B148" s="1">
        <f t="shared" si="20"/>
        <v>3.53434391478793</v>
      </c>
      <c r="C148" s="1">
        <f t="shared" si="21"/>
        <v>180.89699999999996</v>
      </c>
      <c r="D148" s="1">
        <f t="shared" si="22"/>
        <v>183.69699999999997</v>
      </c>
      <c r="E148" s="1">
        <f t="shared" si="23"/>
        <v>3534133.897137714</v>
      </c>
      <c r="F148" s="1">
        <f t="shared" si="26"/>
        <v>16</v>
      </c>
      <c r="G148" s="3">
        <f t="shared" si="27"/>
        <v>180.89699999999996</v>
      </c>
      <c r="H148" s="1">
        <f>INDEX(Data!F$21:F$220,Graph!M148)</f>
        <v>3.53434391478793</v>
      </c>
      <c r="I148" s="1">
        <f>INDEX(Data!G$21:G$220,Graph!M148)</f>
        <v>5.6</v>
      </c>
      <c r="J148">
        <f t="shared" si="24"/>
        <v>2.8</v>
      </c>
      <c r="K148" s="1">
        <f t="shared" si="25"/>
        <v>-0.19796623071735242</v>
      </c>
      <c r="L148">
        <v>5</v>
      </c>
      <c r="M148">
        <v>133</v>
      </c>
    </row>
    <row r="149" spans="1:13" ht="12.75">
      <c r="A149" s="1" t="str">
        <f>INDEX(Data!B$21:B$220,Graph!M149)</f>
        <v>Lao People's D Republic</v>
      </c>
      <c r="B149" s="1">
        <f t="shared" si="20"/>
        <v>15.67998136440279</v>
      </c>
      <c r="C149" s="1">
        <f t="shared" si="21"/>
        <v>1195.2400000000002</v>
      </c>
      <c r="D149" s="1">
        <f t="shared" si="22"/>
        <v>1197.9900000000002</v>
      </c>
      <c r="E149" s="1">
        <f t="shared" si="23"/>
        <v>15679135.881117398</v>
      </c>
      <c r="F149" s="1">
        <f t="shared" si="26"/>
        <v>75</v>
      </c>
      <c r="G149" s="3">
        <f t="shared" si="27"/>
        <v>1195.2400000000002</v>
      </c>
      <c r="H149" s="1">
        <f>INDEX(Data!F$21:F$220,Graph!M149)</f>
        <v>15.67998136440279</v>
      </c>
      <c r="I149" s="1">
        <f>INDEX(Data!G$21:G$220,Graph!M149)</f>
        <v>5.5</v>
      </c>
      <c r="J149">
        <f t="shared" si="24"/>
        <v>2.75</v>
      </c>
      <c r="K149" s="1">
        <f t="shared" si="25"/>
        <v>-0.00025841052777586526</v>
      </c>
      <c r="L149">
        <v>5</v>
      </c>
      <c r="M149">
        <v>135</v>
      </c>
    </row>
    <row r="150" spans="1:13" ht="12.75">
      <c r="A150" s="1" t="str">
        <f>INDEX(Data!B$21:B$220,Graph!M150)</f>
        <v>Denmark</v>
      </c>
      <c r="B150" s="1">
        <f t="shared" si="20"/>
        <v>143.2871200023022</v>
      </c>
      <c r="C150" s="1">
        <f t="shared" si="21"/>
        <v>6239.374000000001</v>
      </c>
      <c r="D150" s="1">
        <f t="shared" si="22"/>
        <v>6242.0740000000005</v>
      </c>
      <c r="E150" s="1">
        <f t="shared" si="23"/>
        <v>143287017.86509708</v>
      </c>
      <c r="F150" s="1">
        <f t="shared" si="26"/>
        <v>200</v>
      </c>
      <c r="G150" s="3">
        <f t="shared" si="27"/>
        <v>6239.374000000001</v>
      </c>
      <c r="H150" s="1">
        <f>INDEX(Data!F$21:F$220,Graph!M150)</f>
        <v>143.2871200023022</v>
      </c>
      <c r="I150" s="1">
        <f>INDEX(Data!G$21:G$220,Graph!M150)</f>
        <v>5.4</v>
      </c>
      <c r="J150">
        <f t="shared" si="24"/>
        <v>2.7</v>
      </c>
      <c r="K150" s="1">
        <f t="shared" si="25"/>
        <v>0</v>
      </c>
      <c r="L150">
        <v>11</v>
      </c>
      <c r="M150">
        <v>17</v>
      </c>
    </row>
    <row r="151" spans="1:13" ht="12.75">
      <c r="A151" s="1" t="str">
        <f>INDEX(Data!B$21:B$220,Graph!M151)</f>
        <v>Libyan Arab Jamahiriya</v>
      </c>
      <c r="B151" s="1">
        <f t="shared" si="20"/>
        <v>26.245783534378038</v>
      </c>
      <c r="C151" s="1">
        <f t="shared" si="21"/>
        <v>4461.973000000001</v>
      </c>
      <c r="D151" s="1">
        <f t="shared" si="22"/>
        <v>4464.673000000001</v>
      </c>
      <c r="E151" s="1">
        <f t="shared" si="23"/>
        <v>26245058.86509708</v>
      </c>
      <c r="F151" s="1">
        <f t="shared" si="26"/>
        <v>120</v>
      </c>
      <c r="G151" s="3">
        <f t="shared" si="27"/>
        <v>4461.973000000001</v>
      </c>
      <c r="H151" s="1">
        <f>INDEX(Data!F$21:F$220,Graph!M151)</f>
        <v>26.245783534378038</v>
      </c>
      <c r="I151" s="1">
        <f>INDEX(Data!G$21:G$220,Graph!M151)</f>
        <v>5.4</v>
      </c>
      <c r="J151">
        <f t="shared" si="24"/>
        <v>2.7</v>
      </c>
      <c r="K151" s="1">
        <f t="shared" si="25"/>
        <v>-0.8050426407879208</v>
      </c>
      <c r="L151">
        <v>3</v>
      </c>
      <c r="M151">
        <v>58</v>
      </c>
    </row>
    <row r="152" spans="1:13" ht="12.75">
      <c r="A152" s="1" t="str">
        <f>INDEX(Data!B$21:B$220,Graph!M152)</f>
        <v>Slovakia</v>
      </c>
      <c r="B152" s="1">
        <f t="shared" si="20"/>
        <v>52.130828490036095</v>
      </c>
      <c r="C152" s="1">
        <f t="shared" si="21"/>
        <v>5466.475</v>
      </c>
      <c r="D152" s="1">
        <f t="shared" si="22"/>
        <v>5469.175</v>
      </c>
      <c r="E152" s="1">
        <f t="shared" si="23"/>
        <v>52130042.86509708</v>
      </c>
      <c r="F152" s="1">
        <f t="shared" si="26"/>
        <v>160</v>
      </c>
      <c r="G152" s="3">
        <f t="shared" si="27"/>
        <v>5466.475</v>
      </c>
      <c r="H152" s="1">
        <f>INDEX(Data!F$21:F$220,Graph!M152)</f>
        <v>52.130828490036095</v>
      </c>
      <c r="I152" s="1">
        <f>INDEX(Data!G$21:G$220,Graph!M152)</f>
        <v>5.4</v>
      </c>
      <c r="J152">
        <f t="shared" si="24"/>
        <v>2.7</v>
      </c>
      <c r="K152" s="1">
        <f t="shared" si="25"/>
        <v>-3.764016841509495</v>
      </c>
      <c r="L152">
        <v>9</v>
      </c>
      <c r="M152">
        <v>42</v>
      </c>
    </row>
    <row r="153" spans="1:13" ht="12.75">
      <c r="A153" s="1" t="str">
        <f>INDEX(Data!B$21:B$220,Graph!M153)</f>
        <v>Jordan</v>
      </c>
      <c r="B153" s="1">
        <f t="shared" si="20"/>
        <v>46.255222556339056</v>
      </c>
      <c r="C153" s="1">
        <f t="shared" si="21"/>
        <v>5048.015</v>
      </c>
      <c r="D153" s="1">
        <f t="shared" si="22"/>
        <v>5050.665</v>
      </c>
      <c r="E153" s="1">
        <f t="shared" si="23"/>
        <v>46255090.84907676</v>
      </c>
      <c r="F153" s="1">
        <f t="shared" si="26"/>
        <v>151</v>
      </c>
      <c r="G153" s="3">
        <f t="shared" si="27"/>
        <v>5048.015</v>
      </c>
      <c r="H153" s="1">
        <f>INDEX(Data!F$21:F$220,Graph!M153)</f>
        <v>46.255222556339056</v>
      </c>
      <c r="I153" s="1">
        <f>INDEX(Data!G$21:G$220,Graph!M153)</f>
        <v>5.3</v>
      </c>
      <c r="J153">
        <f t="shared" si="24"/>
        <v>2.65</v>
      </c>
      <c r="K153" s="1">
        <f t="shared" si="25"/>
        <v>-0.1723389399471671</v>
      </c>
      <c r="L153">
        <v>6</v>
      </c>
      <c r="M153">
        <v>90</v>
      </c>
    </row>
    <row r="154" spans="1:13" ht="12.75">
      <c r="A154" s="1" t="str">
        <f>INDEX(Data!B$21:B$220,Graph!M154)</f>
        <v>Nicaragua</v>
      </c>
      <c r="B154" s="1">
        <f t="shared" si="20"/>
        <v>4.526297341446979</v>
      </c>
      <c r="C154" s="1">
        <f t="shared" si="21"/>
        <v>349.36699999999996</v>
      </c>
      <c r="D154" s="1">
        <f t="shared" si="22"/>
        <v>352.01699999999994</v>
      </c>
      <c r="E154" s="1">
        <f t="shared" si="23"/>
        <v>4526118.849076765</v>
      </c>
      <c r="F154" s="1">
        <f t="shared" si="26"/>
        <v>24</v>
      </c>
      <c r="G154" s="3">
        <f t="shared" si="27"/>
        <v>349.36699999999996</v>
      </c>
      <c r="H154" s="1">
        <f>INDEX(Data!F$21:F$220,Graph!M154)</f>
        <v>4.526297341446979</v>
      </c>
      <c r="I154" s="1">
        <f>INDEX(Data!G$21:G$220,Graph!M154)</f>
        <v>5.3</v>
      </c>
      <c r="J154">
        <f t="shared" si="24"/>
        <v>2.65</v>
      </c>
      <c r="K154" s="1">
        <f t="shared" si="25"/>
        <v>-0.016687145565672523</v>
      </c>
      <c r="L154">
        <v>8</v>
      </c>
      <c r="M154">
        <v>118</v>
      </c>
    </row>
    <row r="155" spans="1:13" ht="12.75">
      <c r="A155" s="1" t="str">
        <f>INDEX(Data!B$21:B$220,Graph!M155)</f>
        <v>Finland</v>
      </c>
      <c r="B155" s="1">
        <f t="shared" si="20"/>
        <v>44.1681508878102</v>
      </c>
      <c r="C155" s="1">
        <f t="shared" si="21"/>
        <v>5008.865000000001</v>
      </c>
      <c r="D155" s="1">
        <f t="shared" si="22"/>
        <v>5011.465000000001</v>
      </c>
      <c r="E155" s="1">
        <f t="shared" si="23"/>
        <v>44168013.83305645</v>
      </c>
      <c r="F155" s="1">
        <f t="shared" si="26"/>
        <v>148</v>
      </c>
      <c r="G155" s="3">
        <f t="shared" si="27"/>
        <v>5008.865000000001</v>
      </c>
      <c r="H155" s="1">
        <f>INDEX(Data!F$21:F$220,Graph!M155)</f>
        <v>44.1681508878102</v>
      </c>
      <c r="I155" s="1">
        <f>INDEX(Data!G$21:G$220,Graph!M155)</f>
        <v>5.2</v>
      </c>
      <c r="J155">
        <f t="shared" si="24"/>
        <v>2.6</v>
      </c>
      <c r="K155" s="1">
        <f t="shared" si="25"/>
        <v>-0.8943068137924399</v>
      </c>
      <c r="L155">
        <v>11</v>
      </c>
      <c r="M155">
        <v>13</v>
      </c>
    </row>
    <row r="156" spans="1:13" ht="12.75">
      <c r="A156" s="1" t="str">
        <f>INDEX(Data!B$21:B$220,Graph!M156)</f>
        <v>Georgia</v>
      </c>
      <c r="B156" s="1">
        <f t="shared" si="20"/>
        <v>38.00532263192521</v>
      </c>
      <c r="C156" s="1">
        <f t="shared" si="21"/>
        <v>4801.0920000000015</v>
      </c>
      <c r="D156" s="1">
        <f t="shared" si="22"/>
        <v>4803.692000000002</v>
      </c>
      <c r="E156" s="1">
        <f t="shared" si="23"/>
        <v>38005097.83305645</v>
      </c>
      <c r="F156" s="1">
        <f t="shared" si="26"/>
        <v>136</v>
      </c>
      <c r="G156" s="3">
        <f t="shared" si="27"/>
        <v>4801.0920000000015</v>
      </c>
      <c r="H156" s="1">
        <f>INDEX(Data!F$21:F$220,Graph!M156)</f>
        <v>38.00532263192521</v>
      </c>
      <c r="I156" s="1">
        <f>INDEX(Data!G$21:G$220,Graph!M156)</f>
        <v>5.2</v>
      </c>
      <c r="J156">
        <f t="shared" si="24"/>
        <v>2.6</v>
      </c>
      <c r="K156" s="1">
        <f t="shared" si="25"/>
        <v>-0.001426057253951285</v>
      </c>
      <c r="L156">
        <v>6</v>
      </c>
      <c r="M156">
        <v>97</v>
      </c>
    </row>
    <row r="157" spans="1:13" ht="12.75">
      <c r="A157" s="1" t="str">
        <f>INDEX(Data!B$21:B$220,Graph!M157)</f>
        <v>Kyrgyzstan</v>
      </c>
      <c r="B157" s="1">
        <f t="shared" si="20"/>
        <v>12.13659658313164</v>
      </c>
      <c r="C157" s="1">
        <f t="shared" si="21"/>
        <v>852.1600000000001</v>
      </c>
      <c r="D157" s="1">
        <f t="shared" si="22"/>
        <v>854.71</v>
      </c>
      <c r="E157" s="1">
        <f t="shared" si="23"/>
        <v>12136110.817036133</v>
      </c>
      <c r="F157" s="1">
        <f t="shared" si="26"/>
        <v>56</v>
      </c>
      <c r="G157" s="3">
        <f t="shared" si="27"/>
        <v>852.1600000000001</v>
      </c>
      <c r="H157" s="1">
        <f>INDEX(Data!F$21:F$220,Graph!M157)</f>
        <v>12.13659658313164</v>
      </c>
      <c r="I157" s="1">
        <f>INDEX(Data!G$21:G$220,Graph!M157)</f>
        <v>5.1</v>
      </c>
      <c r="J157">
        <f t="shared" si="24"/>
        <v>2.55</v>
      </c>
      <c r="K157" s="1">
        <f t="shared" si="25"/>
        <v>-0.05312202284870615</v>
      </c>
      <c r="L157">
        <v>6</v>
      </c>
      <c r="M157">
        <v>110</v>
      </c>
    </row>
    <row r="158" spans="1:13" ht="12.75">
      <c r="A158" s="1" t="str">
        <f>INDEX(Data!B$21:B$220,Graph!M158)</f>
        <v>Sierra Leone</v>
      </c>
      <c r="B158" s="1">
        <f t="shared" si="20"/>
        <v>21.559539251367426</v>
      </c>
      <c r="C158" s="1">
        <f t="shared" si="21"/>
        <v>3029.873000000001</v>
      </c>
      <c r="D158" s="1">
        <f t="shared" si="22"/>
        <v>3032.273000000001</v>
      </c>
      <c r="E158" s="1">
        <f t="shared" si="23"/>
        <v>21559177.768975183</v>
      </c>
      <c r="F158" s="1">
        <f t="shared" si="26"/>
        <v>108</v>
      </c>
      <c r="G158" s="3">
        <f t="shared" si="27"/>
        <v>3029.873000000001</v>
      </c>
      <c r="H158" s="1">
        <f>INDEX(Data!F$21:F$220,Graph!M158)</f>
        <v>21.559539251367426</v>
      </c>
      <c r="I158" s="1">
        <f>INDEX(Data!G$21:G$220,Graph!M158)</f>
        <v>4.8</v>
      </c>
      <c r="J158">
        <f t="shared" si="24"/>
        <v>2.4</v>
      </c>
      <c r="K158" s="1">
        <f t="shared" si="25"/>
        <v>-0.4956283155230068</v>
      </c>
      <c r="L158">
        <v>3</v>
      </c>
      <c r="M158">
        <v>177</v>
      </c>
    </row>
    <row r="159" spans="1:13" ht="12.75">
      <c r="A159" s="1" t="str">
        <f>INDEX(Data!B$21:B$220,Graph!M159)</f>
        <v>Togo</v>
      </c>
      <c r="B159" s="1">
        <f t="shared" si="20"/>
        <v>18.75428959692422</v>
      </c>
      <c r="C159" s="1">
        <f t="shared" si="21"/>
        <v>2959.831000000001</v>
      </c>
      <c r="D159" s="1">
        <f t="shared" si="22"/>
        <v>2962.231000000001</v>
      </c>
      <c r="E159" s="1">
        <f t="shared" si="23"/>
        <v>18754143.768975183</v>
      </c>
      <c r="F159" s="1">
        <f t="shared" si="26"/>
        <v>95</v>
      </c>
      <c r="G159" s="3">
        <f t="shared" si="27"/>
        <v>2959.831000000001</v>
      </c>
      <c r="H159" s="1">
        <f>INDEX(Data!F$21:F$220,Graph!M159)</f>
        <v>18.75428959692422</v>
      </c>
      <c r="I159" s="1">
        <f>INDEX(Data!G$21:G$220,Graph!M159)</f>
        <v>4.8</v>
      </c>
      <c r="J159">
        <f t="shared" si="24"/>
        <v>2.4</v>
      </c>
      <c r="K159" s="1">
        <f t="shared" si="25"/>
        <v>-0.21731599275629065</v>
      </c>
      <c r="L159">
        <v>3</v>
      </c>
      <c r="M159">
        <v>143</v>
      </c>
    </row>
    <row r="160" spans="1:13" ht="12.75">
      <c r="A160" s="1" t="str">
        <f>INDEX(Data!B$21:B$220,Graph!M160)</f>
        <v>Turkmenistan</v>
      </c>
      <c r="B160" s="1">
        <f t="shared" si="20"/>
        <v>18.657401651866508</v>
      </c>
      <c r="C160" s="1">
        <f t="shared" si="21"/>
        <v>2934.531000000001</v>
      </c>
      <c r="D160" s="1">
        <f t="shared" si="22"/>
        <v>2936.931000000001</v>
      </c>
      <c r="E160" s="1">
        <f t="shared" si="23"/>
        <v>18657086.768975183</v>
      </c>
      <c r="F160" s="1">
        <f t="shared" si="26"/>
        <v>93</v>
      </c>
      <c r="G160" s="3">
        <f t="shared" si="27"/>
        <v>2934.531000000001</v>
      </c>
      <c r="H160" s="1">
        <f>INDEX(Data!F$21:F$220,Graph!M160)</f>
        <v>18.657401651866508</v>
      </c>
      <c r="I160" s="1">
        <f>INDEX(Data!G$21:G$220,Graph!M160)</f>
        <v>4.8</v>
      </c>
      <c r="J160">
        <f t="shared" si="24"/>
        <v>2.4</v>
      </c>
      <c r="K160" s="1">
        <f t="shared" si="25"/>
        <v>-0.05090625958571948</v>
      </c>
      <c r="L160">
        <v>6</v>
      </c>
      <c r="M160">
        <v>86</v>
      </c>
    </row>
    <row r="161" spans="1:13" ht="12.75">
      <c r="A161" s="1" t="str">
        <f>INDEX(Data!B$21:B$220,Graph!M161)</f>
        <v>Norway</v>
      </c>
      <c r="B161" s="1">
        <f t="shared" si="20"/>
        <v>101.89977938188822</v>
      </c>
      <c r="C161" s="1">
        <f t="shared" si="21"/>
        <v>6111.897000000001</v>
      </c>
      <c r="D161" s="1">
        <f t="shared" si="22"/>
        <v>6114.147000000001</v>
      </c>
      <c r="E161" s="1">
        <f t="shared" si="23"/>
        <v>101899001.72091423</v>
      </c>
      <c r="F161" s="1">
        <f t="shared" si="26"/>
        <v>195</v>
      </c>
      <c r="G161" s="3">
        <f t="shared" si="27"/>
        <v>6111.897000000001</v>
      </c>
      <c r="H161" s="1">
        <f>INDEX(Data!F$21:F$220,Graph!M161)</f>
        <v>101.89977938188822</v>
      </c>
      <c r="I161" s="1">
        <f>INDEX(Data!G$21:G$220,Graph!M161)</f>
        <v>4.5</v>
      </c>
      <c r="J161">
        <f t="shared" si="24"/>
        <v>2.25</v>
      </c>
      <c r="K161" s="1">
        <f t="shared" si="25"/>
        <v>-6.307250313326065</v>
      </c>
      <c r="L161">
        <v>11</v>
      </c>
      <c r="M161">
        <v>1</v>
      </c>
    </row>
    <row r="162" spans="1:13" ht="12.75">
      <c r="A162" s="1" t="str">
        <f>INDEX(Data!B$21:B$220,Graph!M162)</f>
        <v>Croatia</v>
      </c>
      <c r="B162" s="1">
        <f t="shared" si="20"/>
        <v>79.00586206407108</v>
      </c>
      <c r="C162" s="1">
        <f t="shared" si="21"/>
        <v>5777.009999999999</v>
      </c>
      <c r="D162" s="1">
        <f t="shared" si="22"/>
        <v>5779.209999999999</v>
      </c>
      <c r="E162" s="1">
        <f t="shared" si="23"/>
        <v>79005048.70489392</v>
      </c>
      <c r="F162" s="1">
        <f t="shared" si="26"/>
        <v>180</v>
      </c>
      <c r="G162" s="3">
        <f t="shared" si="27"/>
        <v>5777.009999999999</v>
      </c>
      <c r="H162" s="1">
        <f>INDEX(Data!F$21:F$220,Graph!M162)</f>
        <v>79.00586206407108</v>
      </c>
      <c r="I162" s="1">
        <f>INDEX(Data!G$21:G$220,Graph!M162)</f>
        <v>4.4</v>
      </c>
      <c r="J162">
        <f t="shared" si="24"/>
        <v>2.2</v>
      </c>
      <c r="K162" s="1">
        <f t="shared" si="25"/>
        <v>-2.088708709952485</v>
      </c>
      <c r="L162">
        <v>9</v>
      </c>
      <c r="M162">
        <v>48</v>
      </c>
    </row>
    <row r="163" spans="1:13" ht="12.75">
      <c r="A163" s="1" t="str">
        <f>INDEX(Data!B$21:B$220,Graph!M163)</f>
        <v>Moldova, Republic of</v>
      </c>
      <c r="B163" s="1">
        <f t="shared" si="20"/>
        <v>39.07426635437639</v>
      </c>
      <c r="C163" s="1">
        <f t="shared" si="21"/>
        <v>4817.515000000001</v>
      </c>
      <c r="D163" s="1">
        <f t="shared" si="22"/>
        <v>4819.665000000001</v>
      </c>
      <c r="E163" s="1">
        <f t="shared" si="23"/>
        <v>39074113.688873604</v>
      </c>
      <c r="F163" s="1">
        <f t="shared" si="26"/>
        <v>140</v>
      </c>
      <c r="G163" s="3">
        <f t="shared" si="27"/>
        <v>4817.515000000001</v>
      </c>
      <c r="H163" s="1">
        <f>INDEX(Data!F$21:F$220,Graph!M163)</f>
        <v>39.07426635437639</v>
      </c>
      <c r="I163" s="1">
        <f>INDEX(Data!G$21:G$220,Graph!M163)</f>
        <v>4.3</v>
      </c>
      <c r="J163">
        <f t="shared" si="24"/>
        <v>2.15</v>
      </c>
      <c r="K163" s="1">
        <f t="shared" si="25"/>
        <v>-0.9246752113638337</v>
      </c>
      <c r="L163">
        <v>9</v>
      </c>
      <c r="M163">
        <v>113</v>
      </c>
    </row>
    <row r="164" spans="1:13" ht="12.75">
      <c r="A164" s="1" t="str">
        <f>INDEX(Data!B$21:B$220,Graph!M164)</f>
        <v>Singapore</v>
      </c>
      <c r="B164" s="1">
        <f t="shared" si="20"/>
        <v>19.95578581651257</v>
      </c>
      <c r="C164" s="1">
        <f t="shared" si="21"/>
        <v>3002.2310000000007</v>
      </c>
      <c r="D164" s="1">
        <f t="shared" si="22"/>
        <v>3004.3310000000006</v>
      </c>
      <c r="E164" s="1">
        <f t="shared" si="23"/>
        <v>19955025.672853287</v>
      </c>
      <c r="F164" s="1">
        <f t="shared" si="26"/>
        <v>102</v>
      </c>
      <c r="G164" s="3">
        <f t="shared" si="27"/>
        <v>3002.2310000000007</v>
      </c>
      <c r="H164" s="1">
        <f>INDEX(Data!F$21:F$220,Graph!M164)</f>
        <v>19.95578581651257</v>
      </c>
      <c r="I164" s="1">
        <f>INDEX(Data!G$21:G$220,Graph!M164)</f>
        <v>4.2</v>
      </c>
      <c r="J164">
        <f t="shared" si="24"/>
        <v>2.1</v>
      </c>
      <c r="K164" s="1">
        <f t="shared" si="25"/>
        <v>-0.47596284331997296</v>
      </c>
      <c r="L164">
        <v>5</v>
      </c>
      <c r="M164">
        <v>25</v>
      </c>
    </row>
    <row r="165" spans="1:13" ht="12.75">
      <c r="A165" s="1" t="str">
        <f>INDEX(Data!B$21:B$220,Graph!M165)</f>
        <v>Bosnia Herzegovina</v>
      </c>
      <c r="B165" s="1">
        <f t="shared" si="20"/>
        <v>37.07035217652523</v>
      </c>
      <c r="C165" s="1">
        <f t="shared" si="21"/>
        <v>4793.292000000002</v>
      </c>
      <c r="D165" s="1">
        <f t="shared" si="22"/>
        <v>4795.342000000002</v>
      </c>
      <c r="E165" s="1">
        <f t="shared" si="23"/>
        <v>37070066.65683297</v>
      </c>
      <c r="F165" s="1">
        <f t="shared" si="26"/>
        <v>133</v>
      </c>
      <c r="G165" s="3">
        <f t="shared" si="27"/>
        <v>4793.292000000002</v>
      </c>
      <c r="H165" s="1">
        <f>INDEX(Data!F$21:F$220,Graph!M165)</f>
        <v>37.07035217652523</v>
      </c>
      <c r="I165" s="1">
        <f>INDEX(Data!G$21:G$220,Graph!M165)</f>
        <v>4.1</v>
      </c>
      <c r="J165">
        <f t="shared" si="24"/>
        <v>2.05</v>
      </c>
      <c r="K165" s="1">
        <f t="shared" si="25"/>
        <v>-0.5780047257576086</v>
      </c>
      <c r="L165">
        <v>9</v>
      </c>
      <c r="M165">
        <v>66</v>
      </c>
    </row>
    <row r="166" spans="1:13" ht="12.75">
      <c r="A166" s="1" t="str">
        <f>INDEX(Data!B$21:B$220,Graph!M166)</f>
        <v>Costa Rica</v>
      </c>
      <c r="B166" s="1">
        <f t="shared" si="20"/>
        <v>13.832941217271863</v>
      </c>
      <c r="C166" s="1">
        <f t="shared" si="21"/>
        <v>1047.46</v>
      </c>
      <c r="D166" s="1">
        <f t="shared" si="22"/>
        <v>1049.51</v>
      </c>
      <c r="E166" s="1">
        <f t="shared" si="23"/>
        <v>13832045.65683297</v>
      </c>
      <c r="F166" s="1">
        <f t="shared" si="26"/>
        <v>63</v>
      </c>
      <c r="G166" s="3">
        <f t="shared" si="27"/>
        <v>1047.46</v>
      </c>
      <c r="H166" s="1">
        <f>INDEX(Data!F$21:F$220,Graph!M166)</f>
        <v>13.832941217271863</v>
      </c>
      <c r="I166" s="1">
        <f>INDEX(Data!G$21:G$220,Graph!M166)</f>
        <v>4.1</v>
      </c>
      <c r="J166">
        <f t="shared" si="24"/>
        <v>2.05</v>
      </c>
      <c r="K166" s="1">
        <f t="shared" si="25"/>
        <v>-0.1593554981375167</v>
      </c>
      <c r="L166">
        <v>8</v>
      </c>
      <c r="M166">
        <v>45</v>
      </c>
    </row>
    <row r="167" spans="1:13" ht="12.75">
      <c r="A167" s="1" t="str">
        <f>INDEX(Data!B$21:B$220,Graph!M167)</f>
        <v>Eritrea</v>
      </c>
      <c r="B167" s="1">
        <f t="shared" si="20"/>
        <v>11.370479286127372</v>
      </c>
      <c r="C167" s="1">
        <f t="shared" si="21"/>
        <v>841.21</v>
      </c>
      <c r="D167" s="1">
        <f t="shared" si="22"/>
        <v>843.21</v>
      </c>
      <c r="E167" s="1">
        <f t="shared" si="23"/>
        <v>11370156.640812654</v>
      </c>
      <c r="F167" s="1">
        <f t="shared" si="26"/>
        <v>53</v>
      </c>
      <c r="G167" s="3">
        <f t="shared" si="27"/>
        <v>841.21</v>
      </c>
      <c r="H167" s="1">
        <f>INDEX(Data!F$21:F$220,Graph!M167)</f>
        <v>11.370479286127372</v>
      </c>
      <c r="I167" s="1">
        <f>INDEX(Data!G$21:G$220,Graph!M167)</f>
        <v>4</v>
      </c>
      <c r="J167">
        <f t="shared" si="24"/>
        <v>2</v>
      </c>
      <c r="K167" s="1">
        <f t="shared" si="25"/>
        <v>-0.04748039471955501</v>
      </c>
      <c r="L167">
        <v>2</v>
      </c>
      <c r="M167">
        <v>156</v>
      </c>
    </row>
    <row r="168" spans="1:13" ht="12.75">
      <c r="A168" s="1" t="str">
        <f>INDEX(Data!B$21:B$220,Graph!M168)</f>
        <v>Ireland</v>
      </c>
      <c r="B168" s="1">
        <f t="shared" si="20"/>
        <v>41.53230508023851</v>
      </c>
      <c r="C168" s="1">
        <f t="shared" si="21"/>
        <v>4869.415000000001</v>
      </c>
      <c r="D168" s="1">
        <f t="shared" si="22"/>
        <v>4871.365000000001</v>
      </c>
      <c r="E168" s="1">
        <f t="shared" si="23"/>
        <v>41532010.62479234</v>
      </c>
      <c r="F168" s="1">
        <f t="shared" si="26"/>
        <v>144</v>
      </c>
      <c r="G168" s="3">
        <f t="shared" si="27"/>
        <v>4869.415000000001</v>
      </c>
      <c r="H168" s="1">
        <f>INDEX(Data!F$21:F$220,Graph!M168)</f>
        <v>41.53230508023851</v>
      </c>
      <c r="I168" s="1">
        <f>INDEX(Data!G$21:G$220,Graph!M168)</f>
        <v>3.9</v>
      </c>
      <c r="J168">
        <f t="shared" si="24"/>
        <v>1.95</v>
      </c>
      <c r="K168" s="1">
        <f t="shared" si="25"/>
        <v>-0.046931819480263925</v>
      </c>
      <c r="L168">
        <v>11</v>
      </c>
      <c r="M168">
        <v>10</v>
      </c>
    </row>
    <row r="169" spans="1:13" ht="12.75">
      <c r="A169" s="1" t="str">
        <f>INDEX(Data!B$21:B$220,Graph!M169)</f>
        <v>Puerto Rico</v>
      </c>
      <c r="B169" s="1">
        <f t="shared" si="20"/>
        <v>19.16825157274648</v>
      </c>
      <c r="C169" s="1">
        <f t="shared" si="21"/>
        <v>2987.681000000001</v>
      </c>
      <c r="D169" s="1">
        <f t="shared" si="22"/>
        <v>2989.6310000000008</v>
      </c>
      <c r="E169" s="1">
        <f t="shared" si="23"/>
        <v>19168194.624792337</v>
      </c>
      <c r="F169" s="1">
        <f t="shared" si="26"/>
        <v>97</v>
      </c>
      <c r="G169" s="3">
        <f t="shared" si="27"/>
        <v>2987.681000000001</v>
      </c>
      <c r="H169" s="1">
        <f>INDEX(Data!F$21:F$220,Graph!M169)</f>
        <v>19.16825157274648</v>
      </c>
      <c r="I169" s="1">
        <f>INDEX(Data!G$21:G$220,Graph!M169)</f>
        <v>3.9</v>
      </c>
      <c r="J169">
        <f t="shared" si="24"/>
        <v>1.95</v>
      </c>
      <c r="K169" s="1">
        <f t="shared" si="25"/>
        <v>-0.28701867645735746</v>
      </c>
      <c r="L169">
        <v>8</v>
      </c>
      <c r="M169">
        <v>194</v>
      </c>
    </row>
    <row r="170" spans="1:13" ht="12.75">
      <c r="A170" s="1" t="str">
        <f>INDEX(Data!B$21:B$220,Graph!M170)</f>
        <v>Central African Republic</v>
      </c>
      <c r="B170" s="1">
        <f t="shared" si="20"/>
        <v>9.287116652448486</v>
      </c>
      <c r="C170" s="1">
        <f t="shared" si="21"/>
        <v>581.4100000000001</v>
      </c>
      <c r="D170" s="1">
        <f t="shared" si="22"/>
        <v>583.3100000000001</v>
      </c>
      <c r="E170" s="1">
        <f t="shared" si="23"/>
        <v>9287169.60877202</v>
      </c>
      <c r="F170" s="1">
        <f t="shared" si="26"/>
        <v>40</v>
      </c>
      <c r="G170" s="3">
        <f t="shared" si="27"/>
        <v>581.4100000000001</v>
      </c>
      <c r="H170" s="1">
        <f>INDEX(Data!F$21:F$220,Graph!M170)</f>
        <v>9.287116652448486</v>
      </c>
      <c r="I170" s="1">
        <f>INDEX(Data!G$21:G$220,Graph!M170)</f>
        <v>3.8</v>
      </c>
      <c r="J170">
        <f t="shared" si="24"/>
        <v>1.9</v>
      </c>
      <c r="K170" s="1">
        <f t="shared" si="25"/>
        <v>-0.00727841448411759</v>
      </c>
      <c r="L170">
        <v>1</v>
      </c>
      <c r="M170">
        <v>169</v>
      </c>
    </row>
    <row r="171" spans="1:13" ht="12.75">
      <c r="A171" s="1" t="str">
        <f>INDEX(Data!B$21:B$220,Graph!M171)</f>
        <v>New Zealand</v>
      </c>
      <c r="B171" s="1">
        <f t="shared" si="20"/>
        <v>43.71111057371142</v>
      </c>
      <c r="C171" s="1">
        <f t="shared" si="21"/>
        <v>5004.365000000001</v>
      </c>
      <c r="D171" s="1">
        <f t="shared" si="22"/>
        <v>5006.265</v>
      </c>
      <c r="E171" s="1">
        <f t="shared" si="23"/>
        <v>43711018.60877202</v>
      </c>
      <c r="F171" s="1">
        <f t="shared" si="26"/>
        <v>147</v>
      </c>
      <c r="G171" s="3">
        <f t="shared" si="27"/>
        <v>5004.365000000001</v>
      </c>
      <c r="H171" s="1">
        <f>INDEX(Data!F$21:F$220,Graph!M171)</f>
        <v>43.71111057371142</v>
      </c>
      <c r="I171" s="1">
        <f>INDEX(Data!G$21:G$220,Graph!M171)</f>
        <v>3.8</v>
      </c>
      <c r="J171">
        <f t="shared" si="24"/>
        <v>1.9</v>
      </c>
      <c r="K171" s="1">
        <f t="shared" si="25"/>
        <v>-0.45704031409877643</v>
      </c>
      <c r="L171">
        <v>5</v>
      </c>
      <c r="M171">
        <v>18</v>
      </c>
    </row>
    <row r="172" spans="1:13" ht="12.75">
      <c r="A172" s="1" t="str">
        <f>INDEX(Data!B$21:B$220,Graph!M172)</f>
        <v>Congo</v>
      </c>
      <c r="B172" s="1">
        <f t="shared" si="20"/>
        <v>0.8633676513212419</v>
      </c>
      <c r="C172" s="1">
        <f t="shared" si="21"/>
        <v>4.987</v>
      </c>
      <c r="D172" s="1">
        <f t="shared" si="22"/>
        <v>6.787</v>
      </c>
      <c r="E172" s="1">
        <f t="shared" si="23"/>
        <v>863144.5767313876</v>
      </c>
      <c r="F172" s="1">
        <f t="shared" si="26"/>
        <v>3</v>
      </c>
      <c r="G172" s="3">
        <f t="shared" si="27"/>
        <v>4.987</v>
      </c>
      <c r="H172" s="1">
        <f>INDEX(Data!F$21:F$220,Graph!M172)</f>
        <v>0.8633676513212419</v>
      </c>
      <c r="I172" s="1">
        <f>INDEX(Data!G$21:G$220,Graph!M172)</f>
        <v>3.6</v>
      </c>
      <c r="J172">
        <f t="shared" si="24"/>
        <v>1.8</v>
      </c>
      <c r="K172" s="1">
        <f t="shared" si="25"/>
        <v>-0.7766856758353641</v>
      </c>
      <c r="L172">
        <v>1</v>
      </c>
      <c r="M172">
        <v>144</v>
      </c>
    </row>
    <row r="173" spans="1:13" ht="12.75">
      <c r="A173" s="1" t="str">
        <f>INDEX(Data!B$21:B$220,Graph!M173)</f>
        <v>Lebanon</v>
      </c>
      <c r="B173" s="1">
        <f t="shared" si="20"/>
        <v>41.57923689971877</v>
      </c>
      <c r="C173" s="1">
        <f t="shared" si="21"/>
        <v>4873.165000000001</v>
      </c>
      <c r="D173" s="1">
        <f t="shared" si="22"/>
        <v>4874.965000000001</v>
      </c>
      <c r="E173" s="1">
        <f t="shared" si="23"/>
        <v>41579080.576731384</v>
      </c>
      <c r="F173" s="1">
        <f t="shared" si="26"/>
        <v>145</v>
      </c>
      <c r="G173" s="3">
        <f t="shared" si="27"/>
        <v>4873.165000000001</v>
      </c>
      <c r="H173" s="1">
        <f>INDEX(Data!F$21:F$220,Graph!M173)</f>
        <v>41.57923689971877</v>
      </c>
      <c r="I173" s="1">
        <f>INDEX(Data!G$21:G$220,Graph!M173)</f>
        <v>3.6</v>
      </c>
      <c r="J173">
        <f t="shared" si="24"/>
        <v>1.8</v>
      </c>
      <c r="K173" s="1">
        <f t="shared" si="25"/>
        <v>-0.0940531528080939</v>
      </c>
      <c r="L173">
        <v>6</v>
      </c>
      <c r="M173">
        <v>80</v>
      </c>
    </row>
    <row r="174" spans="1:13" ht="12.75">
      <c r="A174" s="1" t="str">
        <f>INDEX(Data!B$21:B$220,Graph!M174)</f>
        <v>Lithuania</v>
      </c>
      <c r="B174" s="1">
        <f t="shared" si="20"/>
        <v>76.89107145588514</v>
      </c>
      <c r="C174" s="1">
        <f t="shared" si="21"/>
        <v>5763.16</v>
      </c>
      <c r="D174" s="1">
        <f t="shared" si="22"/>
        <v>5764.91</v>
      </c>
      <c r="E174" s="1">
        <f t="shared" si="23"/>
        <v>76891041.56071107</v>
      </c>
      <c r="F174" s="1">
        <f t="shared" si="26"/>
        <v>178</v>
      </c>
      <c r="G174" s="3">
        <f t="shared" si="27"/>
        <v>5763.16</v>
      </c>
      <c r="H174" s="1">
        <f>INDEX(Data!F$21:F$220,Graph!M174)</f>
        <v>76.89107145588514</v>
      </c>
      <c r="I174" s="1">
        <f>INDEX(Data!G$21:G$220,Graph!M174)</f>
        <v>3.5</v>
      </c>
      <c r="J174">
        <f t="shared" si="24"/>
        <v>1.75</v>
      </c>
      <c r="K174" s="1">
        <f t="shared" si="25"/>
        <v>-0.5942111537854373</v>
      </c>
      <c r="L174">
        <v>9</v>
      </c>
      <c r="M174">
        <v>41</v>
      </c>
    </row>
    <row r="175" spans="1:13" ht="12.75">
      <c r="A175" s="1" t="str">
        <f>INDEX(Data!B$21:B$220,Graph!M175)</f>
        <v>Gaza Strip &amp; West Bank</v>
      </c>
      <c r="B175" s="1">
        <f t="shared" si="20"/>
        <v>34.137217529366175</v>
      </c>
      <c r="C175" s="1">
        <f t="shared" si="21"/>
        <v>4719.242000000002</v>
      </c>
      <c r="D175" s="1">
        <f t="shared" si="22"/>
        <v>4720.942000000002</v>
      </c>
      <c r="E175" s="1">
        <f t="shared" si="23"/>
        <v>34137102.54469075</v>
      </c>
      <c r="F175" s="1">
        <f aca="true" t="shared" si="28" ref="F175:F206">RANK(E175,E$47:E$246,1)</f>
        <v>131</v>
      </c>
      <c r="G175" s="3">
        <f aca="true" t="shared" si="29" ref="G175:G206">C175</f>
        <v>4719.242000000002</v>
      </c>
      <c r="H175" s="1">
        <f>INDEX(Data!F$21:F$220,Graph!M175)</f>
        <v>34.137217529366175</v>
      </c>
      <c r="I175" s="1">
        <f>INDEX(Data!G$21:G$220,Graph!M175)</f>
        <v>3.4</v>
      </c>
      <c r="J175">
        <f t="shared" si="24"/>
        <v>1.7</v>
      </c>
      <c r="K175" s="1">
        <f t="shared" si="25"/>
        <v>-0.44742994666923863</v>
      </c>
      <c r="L175">
        <v>6</v>
      </c>
      <c r="M175">
        <v>102</v>
      </c>
    </row>
    <row r="176" spans="1:13" ht="12.75">
      <c r="A176" s="1" t="str">
        <f>INDEX(Data!B$21:B$220,Graph!M176)</f>
        <v>Uruguay</v>
      </c>
      <c r="B176" s="1">
        <f aca="true" t="shared" si="30" ref="B176:B239">H176</f>
        <v>83.06110664821745</v>
      </c>
      <c r="C176" s="1">
        <f aca="true" t="shared" si="31" ref="C176:C239">IF(F176=1,I176/2,I176/2+VLOOKUP(F176-1,F$47:I$246,4,FALSE)/2+VLOOKUP(F176-1,F$47:G$246,2,FALSE))</f>
        <v>5961.71</v>
      </c>
      <c r="D176" s="1">
        <f aca="true" t="shared" si="32" ref="D176:D239">C176+J176</f>
        <v>5963.41</v>
      </c>
      <c r="E176" s="1">
        <f aca="true" t="shared" si="33" ref="E176:E239">1000*(INT(1000*H176)+I176/I$248)+M176</f>
        <v>83061046.54469076</v>
      </c>
      <c r="F176" s="1">
        <f t="shared" si="28"/>
        <v>184</v>
      </c>
      <c r="G176" s="3">
        <f t="shared" si="29"/>
        <v>5961.71</v>
      </c>
      <c r="H176" s="1">
        <f>INDEX(Data!F$21:F$220,Graph!M176)</f>
        <v>83.06110664821745</v>
      </c>
      <c r="I176" s="1">
        <f>INDEX(Data!G$21:G$220,Graph!M176)</f>
        <v>3.4</v>
      </c>
      <c r="J176">
        <f aca="true" t="shared" si="34" ref="J176:J239">I176/2</f>
        <v>1.7</v>
      </c>
      <c r="K176" s="1">
        <f aca="true" t="shared" si="35" ref="K176:K239">IF(F176=200,0,B176-VLOOKUP(F176+1,F$47:H$246,3,FALSE))</f>
        <v>-0.709606769695668</v>
      </c>
      <c r="L176">
        <v>8</v>
      </c>
      <c r="M176">
        <v>46</v>
      </c>
    </row>
    <row r="177" spans="1:13" ht="12.75">
      <c r="A177" s="1" t="str">
        <f>INDEX(Data!B$21:B$220,Graph!M177)</f>
        <v>Liberia</v>
      </c>
      <c r="B177" s="1">
        <f t="shared" si="30"/>
        <v>31.695871266797642</v>
      </c>
      <c r="C177" s="1">
        <f t="shared" si="31"/>
        <v>4694.622500000001</v>
      </c>
      <c r="D177" s="1">
        <f t="shared" si="32"/>
        <v>4696.242000000001</v>
      </c>
      <c r="E177" s="1">
        <f t="shared" si="33"/>
        <v>31695186.518898048</v>
      </c>
      <c r="F177" s="1">
        <f t="shared" si="28"/>
        <v>127</v>
      </c>
      <c r="G177" s="3">
        <f t="shared" si="29"/>
        <v>4694.622500000001</v>
      </c>
      <c r="H177" s="1">
        <f>INDEX(Data!F$21:F$220,Graph!M177)</f>
        <v>31.695871266797642</v>
      </c>
      <c r="I177" s="1">
        <f>INDEX(Data!G$21:G$220,Graph!M177)</f>
        <v>3.239</v>
      </c>
      <c r="J177">
        <f t="shared" si="34"/>
        <v>1.6195</v>
      </c>
      <c r="K177" s="1">
        <f t="shared" si="35"/>
        <v>-1.8589962942618676</v>
      </c>
      <c r="L177">
        <v>3</v>
      </c>
      <c r="M177">
        <v>186</v>
      </c>
    </row>
    <row r="178" spans="1:13" ht="12.75">
      <c r="A178" s="1" t="str">
        <f>INDEX(Data!B$21:B$220,Graph!M178)</f>
        <v>Albania</v>
      </c>
      <c r="B178" s="1">
        <f t="shared" si="30"/>
        <v>0</v>
      </c>
      <c r="C178" s="1">
        <f t="shared" si="31"/>
        <v>1.55</v>
      </c>
      <c r="D178" s="1">
        <f t="shared" si="32"/>
        <v>3.1</v>
      </c>
      <c r="E178" s="1">
        <f t="shared" si="33"/>
        <v>65.49662980605484</v>
      </c>
      <c r="F178" s="1">
        <f t="shared" si="28"/>
        <v>1</v>
      </c>
      <c r="G178" s="3">
        <f t="shared" si="29"/>
        <v>1.55</v>
      </c>
      <c r="H178" s="1">
        <f>INDEX(Data!F$21:F$220,Graph!M178)</f>
        <v>0</v>
      </c>
      <c r="I178" s="1">
        <f>INDEX(Data!G$21:G$220,Graph!M178)</f>
        <v>3.1</v>
      </c>
      <c r="J178">
        <f t="shared" si="34"/>
        <v>1.55</v>
      </c>
      <c r="K178" s="1">
        <f t="shared" si="35"/>
        <v>0</v>
      </c>
      <c r="L178">
        <v>9</v>
      </c>
      <c r="M178">
        <v>65</v>
      </c>
    </row>
    <row r="179" spans="1:13" ht="12.75">
      <c r="A179" s="1" t="str">
        <f>INDEX(Data!B$21:B$220,Graph!M179)</f>
        <v>Armenia</v>
      </c>
      <c r="B179" s="1">
        <f t="shared" si="30"/>
        <v>37.78198431932967</v>
      </c>
      <c r="C179" s="1">
        <f t="shared" si="31"/>
        <v>4796.942000000002</v>
      </c>
      <c r="D179" s="1">
        <f t="shared" si="32"/>
        <v>4798.492000000002</v>
      </c>
      <c r="E179" s="1">
        <f t="shared" si="33"/>
        <v>37781082.496629804</v>
      </c>
      <c r="F179" s="1">
        <f t="shared" si="28"/>
        <v>135</v>
      </c>
      <c r="G179" s="3">
        <f t="shared" si="29"/>
        <v>4796.942000000002</v>
      </c>
      <c r="H179" s="1">
        <f>INDEX(Data!F$21:F$220,Graph!M179)</f>
        <v>37.78198431932967</v>
      </c>
      <c r="I179" s="1">
        <f>INDEX(Data!G$21:G$220,Graph!M179)</f>
        <v>3.1</v>
      </c>
      <c r="J179">
        <f t="shared" si="34"/>
        <v>1.55</v>
      </c>
      <c r="K179" s="1">
        <f t="shared" si="35"/>
        <v>-0.22333831259553705</v>
      </c>
      <c r="L179">
        <v>6</v>
      </c>
      <c r="M179">
        <v>82</v>
      </c>
    </row>
    <row r="180" spans="1:13" ht="12.75">
      <c r="A180" s="1" t="str">
        <f>INDEX(Data!B$21:B$220,Graph!M180)</f>
        <v>Panama</v>
      </c>
      <c r="B180" s="1">
        <f t="shared" si="30"/>
        <v>15.191692701507382</v>
      </c>
      <c r="C180" s="1">
        <f t="shared" si="31"/>
        <v>1163.14</v>
      </c>
      <c r="D180" s="1">
        <f t="shared" si="32"/>
        <v>1164.69</v>
      </c>
      <c r="E180" s="1">
        <f t="shared" si="33"/>
        <v>15191061.496629806</v>
      </c>
      <c r="F180" s="1">
        <f t="shared" si="28"/>
        <v>71</v>
      </c>
      <c r="G180" s="3">
        <f t="shared" si="29"/>
        <v>1163.14</v>
      </c>
      <c r="H180" s="1">
        <f>INDEX(Data!F$21:F$220,Graph!M180)</f>
        <v>15.191692701507382</v>
      </c>
      <c r="I180" s="1">
        <f>INDEX(Data!G$21:G$220,Graph!M180)</f>
        <v>3.1</v>
      </c>
      <c r="J180">
        <f t="shared" si="34"/>
        <v>1.55</v>
      </c>
      <c r="K180" s="1">
        <f t="shared" si="35"/>
        <v>-0.02496401297605466</v>
      </c>
      <c r="L180">
        <v>8</v>
      </c>
      <c r="M180">
        <v>61</v>
      </c>
    </row>
    <row r="181" spans="1:13" ht="12.75">
      <c r="A181" s="1" t="str">
        <f>INDEX(Data!B$21:B$220,Graph!M181)</f>
        <v>United Arab Emirates</v>
      </c>
      <c r="B181" s="1">
        <f t="shared" si="30"/>
        <v>10.17379662757457</v>
      </c>
      <c r="C181" s="1">
        <f t="shared" si="31"/>
        <v>629.7600000000001</v>
      </c>
      <c r="D181" s="1">
        <f t="shared" si="32"/>
        <v>631.2100000000002</v>
      </c>
      <c r="E181" s="1">
        <f t="shared" si="33"/>
        <v>10173049.464589173</v>
      </c>
      <c r="F181" s="1">
        <f t="shared" si="28"/>
        <v>45</v>
      </c>
      <c r="G181" s="3">
        <f t="shared" si="29"/>
        <v>629.7600000000001</v>
      </c>
      <c r="H181" s="1">
        <f>INDEX(Data!F$21:F$220,Graph!M181)</f>
        <v>10.17379662757457</v>
      </c>
      <c r="I181" s="1">
        <f>INDEX(Data!G$21:G$220,Graph!M181)</f>
        <v>2.9</v>
      </c>
      <c r="J181">
        <f t="shared" si="34"/>
        <v>1.45</v>
      </c>
      <c r="K181" s="1">
        <f t="shared" si="35"/>
        <v>-0.15596582764541012</v>
      </c>
      <c r="L181">
        <v>6</v>
      </c>
      <c r="M181">
        <v>49</v>
      </c>
    </row>
    <row r="182" spans="1:13" ht="12.75">
      <c r="A182" s="1" t="str">
        <f>INDEX(Data!B$21:B$220,Graph!M182)</f>
        <v>Mauritania</v>
      </c>
      <c r="B182" s="1">
        <f t="shared" si="30"/>
        <v>21.444261023148844</v>
      </c>
      <c r="C182" s="1">
        <f t="shared" si="31"/>
        <v>3026.073000000001</v>
      </c>
      <c r="D182" s="1">
        <f t="shared" si="32"/>
        <v>3027.473000000001</v>
      </c>
      <c r="E182" s="1">
        <f t="shared" si="33"/>
        <v>21444152.44856886</v>
      </c>
      <c r="F182" s="1">
        <f t="shared" si="28"/>
        <v>107</v>
      </c>
      <c r="G182" s="3">
        <f t="shared" si="29"/>
        <v>3026.073000000001</v>
      </c>
      <c r="H182" s="1">
        <f>INDEX(Data!F$21:F$220,Graph!M182)</f>
        <v>21.444261023148844</v>
      </c>
      <c r="I182" s="1">
        <f>INDEX(Data!G$21:G$220,Graph!M182)</f>
        <v>2.8</v>
      </c>
      <c r="J182">
        <f t="shared" si="34"/>
        <v>1.4</v>
      </c>
      <c r="K182" s="1">
        <f t="shared" si="35"/>
        <v>-0.1152782282185818</v>
      </c>
      <c r="L182">
        <v>3</v>
      </c>
      <c r="M182">
        <v>152</v>
      </c>
    </row>
    <row r="183" spans="1:13" ht="12.75">
      <c r="A183" s="1" t="str">
        <f>INDEX(Data!B$21:B$220,Graph!M183)</f>
        <v>Oman</v>
      </c>
      <c r="B183" s="1">
        <f t="shared" si="30"/>
        <v>15.326884577677307</v>
      </c>
      <c r="C183" s="1">
        <f t="shared" si="31"/>
        <v>1191.0900000000001</v>
      </c>
      <c r="D183" s="1">
        <f t="shared" si="32"/>
        <v>1192.4900000000002</v>
      </c>
      <c r="E183" s="1">
        <f t="shared" si="33"/>
        <v>15326074.448568856</v>
      </c>
      <c r="F183" s="1">
        <f t="shared" si="28"/>
        <v>74</v>
      </c>
      <c r="G183" s="3">
        <f t="shared" si="29"/>
        <v>1191.0900000000001</v>
      </c>
      <c r="H183" s="1">
        <f>INDEX(Data!F$21:F$220,Graph!M183)</f>
        <v>15.326884577677307</v>
      </c>
      <c r="I183" s="1">
        <f>INDEX(Data!G$21:G$220,Graph!M183)</f>
        <v>2.8</v>
      </c>
      <c r="J183">
        <f t="shared" si="34"/>
        <v>1.4</v>
      </c>
      <c r="K183" s="1">
        <f t="shared" si="35"/>
        <v>-0.3530967867254837</v>
      </c>
      <c r="L183">
        <v>6</v>
      </c>
      <c r="M183">
        <v>74</v>
      </c>
    </row>
    <row r="184" spans="1:13" ht="12.75">
      <c r="A184" s="1" t="str">
        <f>INDEX(Data!B$21:B$220,Graph!M184)</f>
        <v>Jamaica</v>
      </c>
      <c r="B184" s="1">
        <f t="shared" si="30"/>
        <v>45.76995499271706</v>
      </c>
      <c r="C184" s="1">
        <f t="shared" si="31"/>
        <v>5044.0650000000005</v>
      </c>
      <c r="D184" s="1">
        <f t="shared" si="32"/>
        <v>5045.365000000001</v>
      </c>
      <c r="E184" s="1">
        <f t="shared" si="33"/>
        <v>45769079.416528225</v>
      </c>
      <c r="F184" s="1">
        <f t="shared" si="28"/>
        <v>150</v>
      </c>
      <c r="G184" s="3">
        <f t="shared" si="29"/>
        <v>5044.0650000000005</v>
      </c>
      <c r="H184" s="1">
        <f>INDEX(Data!F$21:F$220,Graph!M184)</f>
        <v>45.76995499271706</v>
      </c>
      <c r="I184" s="1">
        <f>INDEX(Data!G$21:G$220,Graph!M184)</f>
        <v>2.6</v>
      </c>
      <c r="J184">
        <f t="shared" si="34"/>
        <v>1.3</v>
      </c>
      <c r="K184" s="1">
        <f t="shared" si="35"/>
        <v>-0.48526756362199563</v>
      </c>
      <c r="L184">
        <v>8</v>
      </c>
      <c r="M184">
        <v>79</v>
      </c>
    </row>
    <row r="185" spans="1:13" ht="12.75">
      <c r="A185" s="1" t="str">
        <f>INDEX(Data!B$21:B$220,Graph!M185)</f>
        <v>Mongolia</v>
      </c>
      <c r="B185" s="1">
        <f t="shared" si="30"/>
        <v>4.637710491120878</v>
      </c>
      <c r="C185" s="1">
        <f t="shared" si="31"/>
        <v>359.735</v>
      </c>
      <c r="D185" s="1">
        <f t="shared" si="32"/>
        <v>361.035</v>
      </c>
      <c r="E185" s="1">
        <f t="shared" si="33"/>
        <v>4637117.416528224</v>
      </c>
      <c r="F185" s="1">
        <f t="shared" si="28"/>
        <v>27</v>
      </c>
      <c r="G185" s="3">
        <f t="shared" si="29"/>
        <v>359.735</v>
      </c>
      <c r="H185" s="1">
        <f>INDEX(Data!F$21:F$220,Graph!M185)</f>
        <v>4.637710491120878</v>
      </c>
      <c r="I185" s="1">
        <f>INDEX(Data!G$21:G$220,Graph!M185)</f>
        <v>2.6</v>
      </c>
      <c r="J185">
        <f t="shared" si="34"/>
        <v>1.3</v>
      </c>
      <c r="K185" s="1">
        <f t="shared" si="35"/>
        <v>-0.015452130702167999</v>
      </c>
      <c r="L185">
        <v>7</v>
      </c>
      <c r="M185">
        <v>117</v>
      </c>
    </row>
    <row r="186" spans="1:13" ht="12.75">
      <c r="A186" s="1" t="str">
        <f>INDEX(Data!B$21:B$220,Graph!M186)</f>
        <v>Kuwait</v>
      </c>
      <c r="B186" s="1">
        <f t="shared" si="30"/>
        <v>6.926605711095806</v>
      </c>
      <c r="C186" s="1">
        <f t="shared" si="31"/>
        <v>441.0100000000001</v>
      </c>
      <c r="D186" s="1">
        <f t="shared" si="32"/>
        <v>442.2100000000001</v>
      </c>
      <c r="E186" s="1">
        <f t="shared" si="33"/>
        <v>6926044.384487592</v>
      </c>
      <c r="F186" s="1">
        <f t="shared" si="28"/>
        <v>35</v>
      </c>
      <c r="G186" s="3">
        <f t="shared" si="29"/>
        <v>441.0100000000001</v>
      </c>
      <c r="H186" s="1">
        <f>INDEX(Data!F$21:F$220,Graph!M186)</f>
        <v>6.926605711095806</v>
      </c>
      <c r="I186" s="1">
        <f>INDEX(Data!G$21:G$220,Graph!M186)</f>
        <v>2.4</v>
      </c>
      <c r="J186">
        <f t="shared" si="34"/>
        <v>1.2</v>
      </c>
      <c r="K186" s="1">
        <f t="shared" si="35"/>
        <v>-0.07246455811421626</v>
      </c>
      <c r="L186">
        <v>6</v>
      </c>
      <c r="M186">
        <v>44</v>
      </c>
    </row>
    <row r="187" spans="1:13" ht="12.75">
      <c r="A187" s="1" t="str">
        <f>INDEX(Data!B$21:B$220,Graph!M187)</f>
        <v>Latvia</v>
      </c>
      <c r="B187" s="1">
        <f t="shared" si="30"/>
        <v>89.91257992897681</v>
      </c>
      <c r="C187" s="1">
        <f t="shared" si="31"/>
        <v>5980.694</v>
      </c>
      <c r="D187" s="1">
        <f t="shared" si="32"/>
        <v>5981.844</v>
      </c>
      <c r="E187" s="1">
        <f t="shared" si="33"/>
        <v>89912050.36846727</v>
      </c>
      <c r="F187" s="1">
        <f t="shared" si="28"/>
        <v>188</v>
      </c>
      <c r="G187" s="3">
        <f t="shared" si="29"/>
        <v>5980.694</v>
      </c>
      <c r="H187" s="1">
        <f>INDEX(Data!F$21:F$220,Graph!M187)</f>
        <v>89.91257992897681</v>
      </c>
      <c r="I187" s="1">
        <f>INDEX(Data!G$21:G$220,Graph!M187)</f>
        <v>2.3</v>
      </c>
      <c r="J187">
        <f t="shared" si="34"/>
        <v>1.15</v>
      </c>
      <c r="K187" s="1">
        <f t="shared" si="35"/>
        <v>-0.9242184128697204</v>
      </c>
      <c r="L187">
        <v>9</v>
      </c>
      <c r="M187">
        <v>50</v>
      </c>
    </row>
    <row r="188" spans="1:13" ht="12.75">
      <c r="A188" s="1" t="str">
        <f>INDEX(Data!B$21:B$220,Graph!M188)</f>
        <v>Bhutan</v>
      </c>
      <c r="B188" s="1">
        <f t="shared" si="30"/>
        <v>17.909821488498366</v>
      </c>
      <c r="C188" s="1">
        <f t="shared" si="31"/>
        <v>2662.1310000000008</v>
      </c>
      <c r="D188" s="1">
        <f t="shared" si="32"/>
        <v>2663.2310000000007</v>
      </c>
      <c r="E188" s="1">
        <f t="shared" si="33"/>
        <v>17909134.35244696</v>
      </c>
      <c r="F188" s="1">
        <f t="shared" si="28"/>
        <v>87</v>
      </c>
      <c r="G188" s="3">
        <f t="shared" si="29"/>
        <v>2662.1310000000008</v>
      </c>
      <c r="H188" s="1">
        <f>INDEX(Data!F$21:F$220,Graph!M188)</f>
        <v>17.909821488498366</v>
      </c>
      <c r="I188" s="1">
        <f>INDEX(Data!G$21:G$220,Graph!M188)</f>
        <v>2.2</v>
      </c>
      <c r="J188">
        <f t="shared" si="34"/>
        <v>1.1</v>
      </c>
      <c r="K188" s="1">
        <f t="shared" si="35"/>
        <v>-0.20558496738444632</v>
      </c>
      <c r="L188">
        <v>4</v>
      </c>
      <c r="M188">
        <v>134</v>
      </c>
    </row>
    <row r="189" spans="1:13" ht="12.75">
      <c r="A189" s="1" t="str">
        <f>INDEX(Data!B$21:B$220,Graph!M189)</f>
        <v>Namibia</v>
      </c>
      <c r="B189" s="1">
        <f t="shared" si="30"/>
        <v>21.02195430876765</v>
      </c>
      <c r="C189" s="1">
        <f t="shared" si="31"/>
        <v>3023.6310000000008</v>
      </c>
      <c r="D189" s="1">
        <f t="shared" si="32"/>
        <v>3024.6310000000008</v>
      </c>
      <c r="E189" s="1">
        <f t="shared" si="33"/>
        <v>21021126.320406325</v>
      </c>
      <c r="F189" s="1">
        <f t="shared" si="28"/>
        <v>105</v>
      </c>
      <c r="G189" s="3">
        <f t="shared" si="29"/>
        <v>3023.6310000000008</v>
      </c>
      <c r="H189" s="1">
        <f>INDEX(Data!F$21:F$220,Graph!M189)</f>
        <v>21.02195430876765</v>
      </c>
      <c r="I189" s="1">
        <f>INDEX(Data!G$21:G$220,Graph!M189)</f>
        <v>2</v>
      </c>
      <c r="J189">
        <f t="shared" si="34"/>
        <v>1</v>
      </c>
      <c r="K189" s="1">
        <f t="shared" si="35"/>
        <v>-0.07696780112456025</v>
      </c>
      <c r="L189">
        <v>2</v>
      </c>
      <c r="M189">
        <v>126</v>
      </c>
    </row>
    <row r="190" spans="1:13" ht="12.75">
      <c r="A190" s="1" t="str">
        <f>INDEX(Data!B$21:B$220,Graph!M190)</f>
        <v>Slovenia</v>
      </c>
      <c r="B190" s="1">
        <f t="shared" si="30"/>
        <v>68.75283248031614</v>
      </c>
      <c r="C190" s="1">
        <f t="shared" si="31"/>
        <v>5713.8099999999995</v>
      </c>
      <c r="D190" s="1">
        <f t="shared" si="32"/>
        <v>5714.8099999999995</v>
      </c>
      <c r="E190" s="1">
        <f t="shared" si="33"/>
        <v>68752027.32040632</v>
      </c>
      <c r="F190" s="1">
        <f t="shared" si="28"/>
        <v>171</v>
      </c>
      <c r="G190" s="3">
        <f t="shared" si="29"/>
        <v>5713.8099999999995</v>
      </c>
      <c r="H190" s="1">
        <f>INDEX(Data!F$21:F$220,Graph!M190)</f>
        <v>68.75283248031614</v>
      </c>
      <c r="I190" s="1">
        <f>INDEX(Data!G$21:G$220,Graph!M190)</f>
        <v>2</v>
      </c>
      <c r="J190">
        <f t="shared" si="34"/>
        <v>1</v>
      </c>
      <c r="K190" s="1">
        <f t="shared" si="35"/>
        <v>-1.866219140851868</v>
      </c>
      <c r="L190">
        <v>9</v>
      </c>
      <c r="M190">
        <v>27</v>
      </c>
    </row>
    <row r="191" spans="1:13" ht="12.75">
      <c r="A191" s="1" t="str">
        <f>INDEX(Data!B$21:B$220,Graph!M191)</f>
        <v>TFYR Macedonia</v>
      </c>
      <c r="B191" s="1">
        <f t="shared" si="30"/>
        <v>62.27877122828288</v>
      </c>
      <c r="C191" s="1">
        <f t="shared" si="31"/>
        <v>5680.91</v>
      </c>
      <c r="D191" s="1">
        <f t="shared" si="32"/>
        <v>5681.91</v>
      </c>
      <c r="E191" s="1">
        <f t="shared" si="33"/>
        <v>62278060.320406325</v>
      </c>
      <c r="F191" s="1">
        <f t="shared" si="28"/>
        <v>167</v>
      </c>
      <c r="G191" s="3">
        <f t="shared" si="29"/>
        <v>5680.91</v>
      </c>
      <c r="H191" s="1">
        <f>INDEX(Data!F$21:F$220,Graph!M191)</f>
        <v>62.27877122828288</v>
      </c>
      <c r="I191" s="1">
        <f>INDEX(Data!G$21:G$220,Graph!M191)</f>
        <v>2</v>
      </c>
      <c r="J191">
        <f t="shared" si="34"/>
        <v>1</v>
      </c>
      <c r="K191" s="1">
        <f t="shared" si="35"/>
        <v>-0.18089914865699797</v>
      </c>
      <c r="L191">
        <v>9</v>
      </c>
      <c r="M191">
        <v>60</v>
      </c>
    </row>
    <row r="192" spans="1:13" ht="12.75">
      <c r="A192" s="1" t="str">
        <f>INDEX(Data!B$21:B$220,Graph!M192)</f>
        <v>Botswana</v>
      </c>
      <c r="B192" s="1">
        <f t="shared" si="30"/>
        <v>7.357182248017866</v>
      </c>
      <c r="C192" s="1">
        <f t="shared" si="31"/>
        <v>545.1100000000001</v>
      </c>
      <c r="D192" s="1">
        <f t="shared" si="32"/>
        <v>546.0100000000001</v>
      </c>
      <c r="E192" s="1">
        <f t="shared" si="33"/>
        <v>7357128.288365694</v>
      </c>
      <c r="F192" s="1">
        <f t="shared" si="28"/>
        <v>37</v>
      </c>
      <c r="G192" s="3">
        <f t="shared" si="29"/>
        <v>545.1100000000001</v>
      </c>
      <c r="H192" s="1">
        <f>INDEX(Data!F$21:F$220,Graph!M192)</f>
        <v>7.357182248017866</v>
      </c>
      <c r="I192" s="1">
        <f>INDEX(Data!G$21:G$220,Graph!M192)</f>
        <v>1.8</v>
      </c>
      <c r="J192">
        <f t="shared" si="34"/>
        <v>0.9</v>
      </c>
      <c r="K192" s="1">
        <f t="shared" si="35"/>
        <v>-0.3229525914380087</v>
      </c>
      <c r="L192">
        <v>2</v>
      </c>
      <c r="M192">
        <v>128</v>
      </c>
    </row>
    <row r="193" spans="1:13" ht="12.75">
      <c r="A193" s="1" t="str">
        <f>INDEX(Data!B$21:B$220,Graph!M193)</f>
        <v>Lesotho</v>
      </c>
      <c r="B193" s="1">
        <f t="shared" si="30"/>
        <v>12.19929543700739</v>
      </c>
      <c r="C193" s="1">
        <f t="shared" si="31"/>
        <v>871.3100000000001</v>
      </c>
      <c r="D193" s="1">
        <f t="shared" si="32"/>
        <v>872.21</v>
      </c>
      <c r="E193" s="1">
        <f t="shared" si="33"/>
        <v>12199145.288365694</v>
      </c>
      <c r="F193" s="1">
        <f t="shared" si="28"/>
        <v>58</v>
      </c>
      <c r="G193" s="3">
        <f t="shared" si="29"/>
        <v>871.3100000000001</v>
      </c>
      <c r="H193" s="1">
        <f>INDEX(Data!F$21:F$220,Graph!M193)</f>
        <v>12.19929543700739</v>
      </c>
      <c r="I193" s="1">
        <f>INDEX(Data!G$21:G$220,Graph!M193)</f>
        <v>1.8</v>
      </c>
      <c r="J193">
        <f t="shared" si="34"/>
        <v>0.9</v>
      </c>
      <c r="K193" s="1">
        <f t="shared" si="35"/>
        <v>-0.6931992202286672</v>
      </c>
      <c r="L193">
        <v>2</v>
      </c>
      <c r="M193">
        <v>145</v>
      </c>
    </row>
    <row r="194" spans="1:13" ht="12.75">
      <c r="A194" s="1" t="str">
        <f>INDEX(Data!B$21:B$220,Graph!M194)</f>
        <v>Gambia</v>
      </c>
      <c r="B194" s="1">
        <f t="shared" si="30"/>
        <v>10.32976245521998</v>
      </c>
      <c r="C194" s="1">
        <f t="shared" si="31"/>
        <v>631.9100000000001</v>
      </c>
      <c r="D194" s="1">
        <f t="shared" si="32"/>
        <v>632.6100000000001</v>
      </c>
      <c r="E194" s="1">
        <f t="shared" si="33"/>
        <v>10329155.22428443</v>
      </c>
      <c r="F194" s="1">
        <f t="shared" si="28"/>
        <v>46</v>
      </c>
      <c r="G194" s="3">
        <f t="shared" si="29"/>
        <v>631.9100000000001</v>
      </c>
      <c r="H194" s="1">
        <f>INDEX(Data!F$21:F$220,Graph!M194)</f>
        <v>10.32976245521998</v>
      </c>
      <c r="I194" s="1">
        <f>INDEX(Data!G$21:G$220,Graph!M194)</f>
        <v>1.4</v>
      </c>
      <c r="J194">
        <f t="shared" si="34"/>
        <v>0.7</v>
      </c>
      <c r="K194" s="1">
        <f t="shared" si="35"/>
        <v>-0.03930513428490201</v>
      </c>
      <c r="L194">
        <v>3</v>
      </c>
      <c r="M194">
        <v>155</v>
      </c>
    </row>
    <row r="195" spans="1:13" ht="12.75">
      <c r="A195" s="1" t="str">
        <f>INDEX(Data!B$21:B$220,Graph!M195)</f>
        <v>Guinea-Bissau</v>
      </c>
      <c r="B195" s="1">
        <f t="shared" si="30"/>
        <v>19.643048177245994</v>
      </c>
      <c r="C195" s="1">
        <f t="shared" si="31"/>
        <v>2991.1310000000008</v>
      </c>
      <c r="D195" s="1">
        <f t="shared" si="32"/>
        <v>2991.8310000000006</v>
      </c>
      <c r="E195" s="1">
        <f t="shared" si="33"/>
        <v>19643172.22428443</v>
      </c>
      <c r="F195" s="1">
        <f t="shared" si="28"/>
        <v>100</v>
      </c>
      <c r="G195" s="3">
        <f t="shared" si="29"/>
        <v>2991.1310000000008</v>
      </c>
      <c r="H195" s="1">
        <f>INDEX(Data!F$21:F$220,Graph!M195)</f>
        <v>19.643048177245994</v>
      </c>
      <c r="I195" s="1">
        <f>INDEX(Data!G$21:G$220,Graph!M195)</f>
        <v>1.4</v>
      </c>
      <c r="J195">
        <f t="shared" si="34"/>
        <v>0.7</v>
      </c>
      <c r="K195" s="1">
        <f t="shared" si="35"/>
        <v>-0.0013308703728220905</v>
      </c>
      <c r="L195">
        <v>3</v>
      </c>
      <c r="M195">
        <v>172</v>
      </c>
    </row>
    <row r="196" spans="1:13" ht="12.75">
      <c r="A196" s="1" t="str">
        <f>INDEX(Data!B$21:B$220,Graph!M196)</f>
        <v>Estonia</v>
      </c>
      <c r="B196" s="1">
        <f t="shared" si="30"/>
        <v>55.89484533154559</v>
      </c>
      <c r="C196" s="1">
        <f t="shared" si="31"/>
        <v>5469.825000000001</v>
      </c>
      <c r="D196" s="1">
        <f t="shared" si="32"/>
        <v>5470.475</v>
      </c>
      <c r="E196" s="1">
        <f t="shared" si="33"/>
        <v>55894036.20826411</v>
      </c>
      <c r="F196" s="1">
        <f t="shared" si="28"/>
        <v>161</v>
      </c>
      <c r="G196" s="3">
        <f t="shared" si="29"/>
        <v>5469.825000000001</v>
      </c>
      <c r="H196" s="1">
        <f>INDEX(Data!F$21:F$220,Graph!M196)</f>
        <v>55.89484533154559</v>
      </c>
      <c r="I196" s="1">
        <f>INDEX(Data!G$21:G$220,Graph!M196)</f>
        <v>1.3</v>
      </c>
      <c r="J196">
        <f t="shared" si="34"/>
        <v>0.65</v>
      </c>
      <c r="K196" s="1">
        <f t="shared" si="35"/>
        <v>-0.22208424169622987</v>
      </c>
      <c r="L196">
        <v>9</v>
      </c>
      <c r="M196">
        <v>36</v>
      </c>
    </row>
    <row r="197" spans="1:13" ht="12.75">
      <c r="A197" s="1" t="str">
        <f>INDEX(Data!B$21:B$220,Graph!M197)</f>
        <v>Gabon</v>
      </c>
      <c r="B197" s="1">
        <f t="shared" si="30"/>
        <v>30.240791357542633</v>
      </c>
      <c r="C197" s="1">
        <f t="shared" si="31"/>
        <v>4692.353000000001</v>
      </c>
      <c r="D197" s="1">
        <f t="shared" si="32"/>
        <v>4693.003000000001</v>
      </c>
      <c r="E197" s="1">
        <f t="shared" si="33"/>
        <v>30240122.208264112</v>
      </c>
      <c r="F197" s="1">
        <f t="shared" si="28"/>
        <v>126</v>
      </c>
      <c r="G197" s="3">
        <f t="shared" si="29"/>
        <v>4692.353000000001</v>
      </c>
      <c r="H197" s="1">
        <f>INDEX(Data!F$21:F$220,Graph!M197)</f>
        <v>30.240791357542633</v>
      </c>
      <c r="I197" s="1">
        <f>INDEX(Data!G$21:G$220,Graph!M197)</f>
        <v>1.3</v>
      </c>
      <c r="J197">
        <f t="shared" si="34"/>
        <v>0.65</v>
      </c>
      <c r="K197" s="1">
        <f t="shared" si="35"/>
        <v>-1.4550799092550086</v>
      </c>
      <c r="L197">
        <v>1</v>
      </c>
      <c r="M197">
        <v>122</v>
      </c>
    </row>
    <row r="198" spans="1:13" ht="12.75">
      <c r="A198" s="1" t="str">
        <f>INDEX(Data!B$21:B$220,Graph!M198)</f>
        <v>Trinidad &amp; Tobago</v>
      </c>
      <c r="B198" s="1">
        <f t="shared" si="30"/>
        <v>3.972344863495898</v>
      </c>
      <c r="C198" s="1">
        <f t="shared" si="31"/>
        <v>201.96699999999996</v>
      </c>
      <c r="D198" s="1">
        <f t="shared" si="32"/>
        <v>202.61699999999996</v>
      </c>
      <c r="E198" s="1">
        <f t="shared" si="33"/>
        <v>3972054.208264112</v>
      </c>
      <c r="F198" s="1">
        <f t="shared" si="28"/>
        <v>21</v>
      </c>
      <c r="G198" s="3">
        <f t="shared" si="29"/>
        <v>201.96699999999996</v>
      </c>
      <c r="H198" s="1">
        <f>INDEX(Data!F$21:F$220,Graph!M198)</f>
        <v>3.972344863495898</v>
      </c>
      <c r="I198" s="1">
        <f>INDEX(Data!G$21:G$220,Graph!M198)</f>
        <v>1.3</v>
      </c>
      <c r="J198">
        <f t="shared" si="34"/>
        <v>0.65</v>
      </c>
      <c r="K198" s="1">
        <f t="shared" si="35"/>
        <v>-0.07298764466599783</v>
      </c>
      <c r="L198">
        <v>8</v>
      </c>
      <c r="M198">
        <v>54</v>
      </c>
    </row>
    <row r="199" spans="1:13" ht="12.75">
      <c r="A199" s="1" t="str">
        <f>INDEX(Data!B$21:B$220,Graph!M199)</f>
        <v>Mauritius</v>
      </c>
      <c r="B199" s="1">
        <f t="shared" si="30"/>
        <v>16.76951262260495</v>
      </c>
      <c r="C199" s="1">
        <f t="shared" si="31"/>
        <v>2636.9310000000005</v>
      </c>
      <c r="D199" s="1">
        <f t="shared" si="32"/>
        <v>2637.5310000000004</v>
      </c>
      <c r="E199" s="1">
        <f t="shared" si="33"/>
        <v>16769064.192243796</v>
      </c>
      <c r="F199" s="1">
        <f t="shared" si="28"/>
        <v>84</v>
      </c>
      <c r="G199" s="3">
        <f t="shared" si="29"/>
        <v>2636.9310000000005</v>
      </c>
      <c r="H199" s="1">
        <f>INDEX(Data!F$21:F$220,Graph!M199)</f>
        <v>16.76951262260495</v>
      </c>
      <c r="I199" s="1">
        <f>INDEX(Data!G$21:G$220,Graph!M199)</f>
        <v>1.2</v>
      </c>
      <c r="J199">
        <f t="shared" si="34"/>
        <v>0.6</v>
      </c>
      <c r="K199" s="1">
        <f t="shared" si="35"/>
        <v>-0.510057223961379</v>
      </c>
      <c r="L199">
        <v>2</v>
      </c>
      <c r="M199">
        <v>64</v>
      </c>
    </row>
    <row r="200" spans="1:13" ht="12.75">
      <c r="A200" s="1" t="str">
        <f>INDEX(Data!B$21:B$220,Graph!M200)</f>
        <v>Swaziland</v>
      </c>
      <c r="B200" s="1">
        <f t="shared" si="30"/>
        <v>15.985257355657412</v>
      </c>
      <c r="C200" s="1">
        <f t="shared" si="31"/>
        <v>1276.5810000000004</v>
      </c>
      <c r="D200" s="1">
        <f t="shared" si="32"/>
        <v>1277.1310000000003</v>
      </c>
      <c r="E200" s="1">
        <f t="shared" si="33"/>
        <v>15985137.17622348</v>
      </c>
      <c r="F200" s="1">
        <f t="shared" si="28"/>
        <v>79</v>
      </c>
      <c r="G200" s="3">
        <f t="shared" si="29"/>
        <v>1276.5810000000004</v>
      </c>
      <c r="H200" s="1">
        <f>INDEX(Data!F$21:F$220,Graph!M200)</f>
        <v>15.985257355657412</v>
      </c>
      <c r="I200" s="1">
        <f>INDEX(Data!G$21:G$220,Graph!M200)</f>
        <v>1.1</v>
      </c>
      <c r="J200">
        <f t="shared" si="34"/>
        <v>0.55</v>
      </c>
      <c r="K200" s="1">
        <f t="shared" si="35"/>
        <v>-0.28379441170619835</v>
      </c>
      <c r="L200">
        <v>2</v>
      </c>
      <c r="M200">
        <v>137</v>
      </c>
    </row>
    <row r="201" spans="1:13" ht="12.75">
      <c r="A201" s="1" t="str">
        <f>INDEX(Data!B$21:B$220,Graph!M201)</f>
        <v>Cyprus</v>
      </c>
      <c r="B201" s="1">
        <f t="shared" si="30"/>
        <v>95.786367897381</v>
      </c>
      <c r="C201" s="1">
        <f t="shared" si="31"/>
        <v>6050.078</v>
      </c>
      <c r="D201" s="1">
        <f t="shared" si="32"/>
        <v>6050.478</v>
      </c>
      <c r="E201" s="1">
        <f t="shared" si="33"/>
        <v>95786030.12816253</v>
      </c>
      <c r="F201" s="1">
        <f t="shared" si="28"/>
        <v>192</v>
      </c>
      <c r="G201" s="3">
        <f t="shared" si="29"/>
        <v>6050.078</v>
      </c>
      <c r="H201" s="1">
        <f>INDEX(Data!F$21:F$220,Graph!M201)</f>
        <v>95.786367897381</v>
      </c>
      <c r="I201" s="1">
        <f>INDEX(Data!G$21:G$220,Graph!M201)</f>
        <v>0.8</v>
      </c>
      <c r="J201">
        <f t="shared" si="34"/>
        <v>0.4</v>
      </c>
      <c r="K201" s="1">
        <f t="shared" si="35"/>
        <v>-2.4526512738881223</v>
      </c>
      <c r="L201">
        <v>9</v>
      </c>
      <c r="M201">
        <v>30</v>
      </c>
    </row>
    <row r="202" spans="1:13" ht="12.75">
      <c r="A202" s="1" t="str">
        <f>INDEX(Data!B$21:B$220,Graph!M202)</f>
        <v>Fiji</v>
      </c>
      <c r="B202" s="1">
        <f t="shared" si="30"/>
        <v>3.277837905516115</v>
      </c>
      <c r="C202" s="1">
        <f t="shared" si="31"/>
        <v>90.695</v>
      </c>
      <c r="D202" s="1">
        <f t="shared" si="32"/>
        <v>91.095</v>
      </c>
      <c r="E202" s="1">
        <f t="shared" si="33"/>
        <v>3277081.1281625303</v>
      </c>
      <c r="F202" s="1">
        <f t="shared" si="28"/>
        <v>11</v>
      </c>
      <c r="G202" s="3">
        <f t="shared" si="29"/>
        <v>90.695</v>
      </c>
      <c r="H202" s="1">
        <f>INDEX(Data!F$21:F$220,Graph!M202)</f>
        <v>3.277837905516115</v>
      </c>
      <c r="I202" s="1">
        <f>INDEX(Data!G$21:G$220,Graph!M202)</f>
        <v>0.8</v>
      </c>
      <c r="J202">
        <f t="shared" si="34"/>
        <v>0.4</v>
      </c>
      <c r="K202" s="1">
        <f t="shared" si="35"/>
        <v>-0.004654395664474453</v>
      </c>
      <c r="L202">
        <v>5</v>
      </c>
      <c r="M202">
        <v>81</v>
      </c>
    </row>
    <row r="203" spans="1:13" ht="12.75">
      <c r="A203" s="1" t="str">
        <f>INDEX(Data!B$21:B$220,Graph!M203)</f>
        <v>Guyana</v>
      </c>
      <c r="B203" s="1">
        <f t="shared" si="30"/>
        <v>6.549529342598522</v>
      </c>
      <c r="C203" s="1">
        <f t="shared" si="31"/>
        <v>439.11000000000007</v>
      </c>
      <c r="D203" s="1">
        <f t="shared" si="32"/>
        <v>439.51000000000005</v>
      </c>
      <c r="E203" s="1">
        <f t="shared" si="33"/>
        <v>6549104.128162531</v>
      </c>
      <c r="F203" s="1">
        <f t="shared" si="28"/>
        <v>33</v>
      </c>
      <c r="G203" s="3">
        <f t="shared" si="29"/>
        <v>439.11000000000007</v>
      </c>
      <c r="H203" s="1">
        <f>INDEX(Data!F$21:F$220,Graph!M203)</f>
        <v>6.549529342598522</v>
      </c>
      <c r="I203" s="1">
        <f>INDEX(Data!G$21:G$220,Graph!M203)</f>
        <v>0.8</v>
      </c>
      <c r="J203">
        <f t="shared" si="34"/>
        <v>0.4</v>
      </c>
      <c r="K203" s="1">
        <f t="shared" si="35"/>
        <v>-0.33205726758584486</v>
      </c>
      <c r="L203">
        <v>8</v>
      </c>
      <c r="M203">
        <v>104</v>
      </c>
    </row>
    <row r="204" spans="1:13" ht="12.75">
      <c r="A204" s="1" t="str">
        <f>INDEX(Data!B$21:B$220,Graph!M204)</f>
        <v>Bahrain</v>
      </c>
      <c r="B204" s="1">
        <f t="shared" si="30"/>
        <v>23.134791463338956</v>
      </c>
      <c r="C204" s="1">
        <f t="shared" si="31"/>
        <v>3265.4230000000007</v>
      </c>
      <c r="D204" s="1">
        <f t="shared" si="32"/>
        <v>3265.7730000000006</v>
      </c>
      <c r="E204" s="1">
        <f t="shared" si="33"/>
        <v>23134040.112142213</v>
      </c>
      <c r="F204" s="1">
        <f t="shared" si="28"/>
        <v>112</v>
      </c>
      <c r="G204" s="3">
        <f t="shared" si="29"/>
        <v>3265.4230000000007</v>
      </c>
      <c r="H204" s="1">
        <f>INDEX(Data!F$21:F$220,Graph!M204)</f>
        <v>23.134791463338956</v>
      </c>
      <c r="I204" s="1">
        <f>INDEX(Data!G$21:G$220,Graph!M204)</f>
        <v>0.7</v>
      </c>
      <c r="J204">
        <f t="shared" si="34"/>
        <v>0.35</v>
      </c>
      <c r="K204" s="1">
        <f t="shared" si="35"/>
        <v>-0.055613941740521255</v>
      </c>
      <c r="L204">
        <v>6</v>
      </c>
      <c r="M204">
        <v>40</v>
      </c>
    </row>
    <row r="205" spans="1:13" ht="12.75">
      <c r="A205" s="1" t="str">
        <f>INDEX(Data!B$21:B$220,Graph!M205)</f>
        <v>Comoros</v>
      </c>
      <c r="B205" s="1">
        <f t="shared" si="30"/>
        <v>13.499310993174214</v>
      </c>
      <c r="C205" s="1">
        <f t="shared" si="31"/>
        <v>1045.06</v>
      </c>
      <c r="D205" s="1">
        <f t="shared" si="32"/>
        <v>1045.4099999999999</v>
      </c>
      <c r="E205" s="1">
        <f t="shared" si="33"/>
        <v>13499136.112142215</v>
      </c>
      <c r="F205" s="1">
        <f t="shared" si="28"/>
        <v>62</v>
      </c>
      <c r="G205" s="3">
        <f t="shared" si="29"/>
        <v>1045.06</v>
      </c>
      <c r="H205" s="1">
        <f>INDEX(Data!F$21:F$220,Graph!M205)</f>
        <v>13.499310993174214</v>
      </c>
      <c r="I205" s="1">
        <f>INDEX(Data!G$21:G$220,Graph!M205)</f>
        <v>0.7</v>
      </c>
      <c r="J205">
        <f t="shared" si="34"/>
        <v>0.35</v>
      </c>
      <c r="K205" s="1">
        <f t="shared" si="35"/>
        <v>-0.3336302240976483</v>
      </c>
      <c r="L205">
        <v>2</v>
      </c>
      <c r="M205">
        <v>136</v>
      </c>
    </row>
    <row r="206" spans="1:13" ht="12.75">
      <c r="A206" s="1" t="str">
        <f>INDEX(Data!B$21:B$220,Graph!M206)</f>
        <v>Djibouti</v>
      </c>
      <c r="B206" s="1">
        <f t="shared" si="30"/>
        <v>14.04034833426692</v>
      </c>
      <c r="C206" s="1">
        <f t="shared" si="31"/>
        <v>1062.66</v>
      </c>
      <c r="D206" s="1">
        <f t="shared" si="32"/>
        <v>1063.01</v>
      </c>
      <c r="E206" s="1">
        <f t="shared" si="33"/>
        <v>14040154.112142215</v>
      </c>
      <c r="F206" s="1">
        <f t="shared" si="28"/>
        <v>65</v>
      </c>
      <c r="G206" s="3">
        <f t="shared" si="29"/>
        <v>1062.66</v>
      </c>
      <c r="H206" s="1">
        <f>INDEX(Data!F$21:F$220,Graph!M206)</f>
        <v>14.04034833426692</v>
      </c>
      <c r="I206" s="1">
        <f>INDEX(Data!G$21:G$220,Graph!M206)</f>
        <v>0.7</v>
      </c>
      <c r="J206">
        <f t="shared" si="34"/>
        <v>0.35</v>
      </c>
      <c r="K206" s="1">
        <f t="shared" si="35"/>
        <v>-0.01366033296774738</v>
      </c>
      <c r="L206">
        <v>2</v>
      </c>
      <c r="M206">
        <v>154</v>
      </c>
    </row>
    <row r="207" spans="1:13" ht="12.75">
      <c r="A207" s="1" t="str">
        <f>INDEX(Data!B$21:B$220,Graph!M207)</f>
        <v>Timor-Leste</v>
      </c>
      <c r="B207" s="1">
        <f t="shared" si="30"/>
        <v>10.369067589504882</v>
      </c>
      <c r="C207" s="1">
        <f t="shared" si="31"/>
        <v>632.96</v>
      </c>
      <c r="D207" s="1">
        <f t="shared" si="32"/>
        <v>633.3100000000001</v>
      </c>
      <c r="E207" s="1">
        <f t="shared" si="33"/>
        <v>10369158.112142215</v>
      </c>
      <c r="F207" s="1">
        <f aca="true" t="shared" si="36" ref="F207:F238">RANK(E207,E$47:E$246,1)</f>
        <v>47</v>
      </c>
      <c r="G207" s="3">
        <f aca="true" t="shared" si="37" ref="G207:G238">C207</f>
        <v>632.96</v>
      </c>
      <c r="H207" s="1">
        <f>INDEX(Data!F$21:F$220,Graph!M207)</f>
        <v>10.369067589504882</v>
      </c>
      <c r="I207" s="1">
        <f>INDEX(Data!G$21:G$220,Graph!M207)</f>
        <v>0.7</v>
      </c>
      <c r="J207">
        <f t="shared" si="34"/>
        <v>0.35</v>
      </c>
      <c r="K207" s="1">
        <f t="shared" si="35"/>
        <v>-0.24801019536351454</v>
      </c>
      <c r="L207">
        <v>5</v>
      </c>
      <c r="M207">
        <v>158</v>
      </c>
    </row>
    <row r="208" spans="1:13" ht="12.75">
      <c r="A208" s="1" t="str">
        <f>INDEX(Data!B$21:B$220,Graph!M208)</f>
        <v>Qatar</v>
      </c>
      <c r="B208" s="1">
        <f t="shared" si="30"/>
        <v>2.207284404585614</v>
      </c>
      <c r="C208" s="1">
        <f t="shared" si="31"/>
        <v>77.187</v>
      </c>
      <c r="D208" s="1">
        <f t="shared" si="32"/>
        <v>77.487</v>
      </c>
      <c r="E208" s="1">
        <f t="shared" si="33"/>
        <v>2207047.096121898</v>
      </c>
      <c r="F208" s="1">
        <f t="shared" si="36"/>
        <v>6</v>
      </c>
      <c r="G208" s="3">
        <f t="shared" si="37"/>
        <v>77.187</v>
      </c>
      <c r="H208" s="1">
        <f>INDEX(Data!F$21:F$220,Graph!M208)</f>
        <v>2.207284404585614</v>
      </c>
      <c r="I208" s="1">
        <f>INDEX(Data!G$21:G$220,Graph!M208)</f>
        <v>0.6</v>
      </c>
      <c r="J208">
        <f t="shared" si="34"/>
        <v>0.3</v>
      </c>
      <c r="K208" s="1">
        <f t="shared" si="35"/>
        <v>-0.09641960278485806</v>
      </c>
      <c r="L208">
        <v>6</v>
      </c>
      <c r="M208">
        <v>47</v>
      </c>
    </row>
    <row r="209" spans="1:13" ht="12.75">
      <c r="A209" s="1" t="str">
        <f>INDEX(Data!B$21:B$220,Graph!M209)</f>
        <v>Cape Verde</v>
      </c>
      <c r="B209" s="1">
        <f t="shared" si="30"/>
        <v>19.52764647056491</v>
      </c>
      <c r="C209" s="1">
        <f t="shared" si="31"/>
        <v>2990.181000000001</v>
      </c>
      <c r="D209" s="1">
        <f t="shared" si="32"/>
        <v>2990.431000000001</v>
      </c>
      <c r="E209" s="1">
        <f t="shared" si="33"/>
        <v>19527105.08010158</v>
      </c>
      <c r="F209" s="1">
        <f t="shared" si="36"/>
        <v>99</v>
      </c>
      <c r="G209" s="3">
        <f t="shared" si="37"/>
        <v>2990.181000000001</v>
      </c>
      <c r="H209" s="1">
        <f>INDEX(Data!F$21:F$220,Graph!M209)</f>
        <v>19.52764647056491</v>
      </c>
      <c r="I209" s="1">
        <f>INDEX(Data!G$21:G$220,Graph!M209)</f>
        <v>0.5</v>
      </c>
      <c r="J209">
        <f t="shared" si="34"/>
        <v>0.25</v>
      </c>
      <c r="K209" s="1">
        <f t="shared" si="35"/>
        <v>-0.11540170668108374</v>
      </c>
      <c r="L209">
        <v>3</v>
      </c>
      <c r="M209">
        <v>105</v>
      </c>
    </row>
    <row r="210" spans="1:13" ht="12.75">
      <c r="A210" s="1" t="str">
        <f>INDEX(Data!B$21:B$220,Graph!M210)</f>
        <v>Equatorial Guinea</v>
      </c>
      <c r="B210" s="1">
        <f t="shared" si="30"/>
        <v>9.677881947547485</v>
      </c>
      <c r="C210" s="1">
        <f t="shared" si="31"/>
        <v>614.2600000000001</v>
      </c>
      <c r="D210" s="1">
        <f t="shared" si="32"/>
        <v>614.5100000000001</v>
      </c>
      <c r="E210" s="1">
        <f t="shared" si="33"/>
        <v>9677109.080101581</v>
      </c>
      <c r="F210" s="1">
        <f t="shared" si="36"/>
        <v>43</v>
      </c>
      <c r="G210" s="3">
        <f t="shared" si="37"/>
        <v>614.2600000000001</v>
      </c>
      <c r="H210" s="1">
        <f>INDEX(Data!F$21:F$220,Graph!M210)</f>
        <v>9.677881947547485</v>
      </c>
      <c r="I210" s="1">
        <f>INDEX(Data!G$21:G$220,Graph!M210)</f>
        <v>0.5</v>
      </c>
      <c r="J210">
        <f t="shared" si="34"/>
        <v>0.25</v>
      </c>
      <c r="K210" s="1">
        <f t="shared" si="35"/>
        <v>-0.1392081344466174</v>
      </c>
      <c r="L210">
        <v>1</v>
      </c>
      <c r="M210">
        <v>109</v>
      </c>
    </row>
    <row r="211" spans="1:13" ht="12.75">
      <c r="A211" s="1" t="str">
        <f>INDEX(Data!B$21:B$220,Graph!M211)</f>
        <v>Solomon Islands</v>
      </c>
      <c r="B211" s="1">
        <f t="shared" si="30"/>
        <v>2.303704007370472</v>
      </c>
      <c r="C211" s="1">
        <f t="shared" si="31"/>
        <v>77.737</v>
      </c>
      <c r="D211" s="1">
        <f t="shared" si="32"/>
        <v>77.987</v>
      </c>
      <c r="E211" s="1">
        <f t="shared" si="33"/>
        <v>2303124.0801015818</v>
      </c>
      <c r="F211" s="1">
        <f t="shared" si="36"/>
        <v>7</v>
      </c>
      <c r="G211" s="3">
        <f t="shared" si="37"/>
        <v>77.737</v>
      </c>
      <c r="H211" s="1">
        <f>INDEX(Data!F$21:F$220,Graph!M211)</f>
        <v>2.303704007370472</v>
      </c>
      <c r="I211" s="1">
        <f>INDEX(Data!G$21:G$220,Graph!M211)</f>
        <v>0.5</v>
      </c>
      <c r="J211">
        <f t="shared" si="34"/>
        <v>0.25</v>
      </c>
      <c r="K211" s="1">
        <f t="shared" si="35"/>
        <v>-0.2232033535396174</v>
      </c>
      <c r="L211">
        <v>5</v>
      </c>
      <c r="M211">
        <v>124</v>
      </c>
    </row>
    <row r="212" spans="1:13" ht="12.75">
      <c r="A212" s="1" t="str">
        <f>INDEX(Data!B$21:B$220,Graph!M212)</f>
        <v>Luxembourg</v>
      </c>
      <c r="B212" s="1">
        <f t="shared" si="30"/>
        <v>63.13123859611463</v>
      </c>
      <c r="C212" s="1">
        <f t="shared" si="31"/>
        <v>5704.509999999999</v>
      </c>
      <c r="D212" s="1">
        <f t="shared" si="32"/>
        <v>5704.709999999999</v>
      </c>
      <c r="E212" s="1">
        <f t="shared" si="33"/>
        <v>63131015.06408127</v>
      </c>
      <c r="F212" s="1">
        <f t="shared" si="36"/>
        <v>169</v>
      </c>
      <c r="G212" s="3">
        <f t="shared" si="37"/>
        <v>5704.509999999999</v>
      </c>
      <c r="H212" s="1">
        <f>INDEX(Data!F$21:F$220,Graph!M212)</f>
        <v>63.13123859611463</v>
      </c>
      <c r="I212" s="1">
        <f>INDEX(Data!G$21:G$220,Graph!M212)</f>
        <v>0.4</v>
      </c>
      <c r="J212">
        <f t="shared" si="34"/>
        <v>0.2</v>
      </c>
      <c r="K212" s="1">
        <f t="shared" si="35"/>
        <v>-4.637408104430307</v>
      </c>
      <c r="L212">
        <v>11</v>
      </c>
      <c r="M212">
        <v>15</v>
      </c>
    </row>
    <row r="213" spans="1:13" ht="12.75">
      <c r="A213" s="1" t="str">
        <f>INDEX(Data!B$21:B$220,Graph!M213)</f>
        <v>Malta</v>
      </c>
      <c r="B213" s="1">
        <f t="shared" si="30"/>
        <v>70.61905162116801</v>
      </c>
      <c r="C213" s="1">
        <f t="shared" si="31"/>
        <v>5715.009999999999</v>
      </c>
      <c r="D213" s="1">
        <f t="shared" si="32"/>
        <v>5715.209999999999</v>
      </c>
      <c r="E213" s="1">
        <f t="shared" si="33"/>
        <v>70619031.06408127</v>
      </c>
      <c r="F213" s="1">
        <f t="shared" si="36"/>
        <v>172</v>
      </c>
      <c r="G213" s="3">
        <f t="shared" si="37"/>
        <v>5715.009999999999</v>
      </c>
      <c r="H213" s="1">
        <f>INDEX(Data!F$21:F$220,Graph!M213)</f>
        <v>70.61905162116801</v>
      </c>
      <c r="I213" s="1">
        <f>INDEX(Data!G$21:G$220,Graph!M213)</f>
        <v>0.4</v>
      </c>
      <c r="J213">
        <f t="shared" si="34"/>
        <v>0.2</v>
      </c>
      <c r="K213" s="1">
        <f t="shared" si="35"/>
        <v>-0.25464340424123577</v>
      </c>
      <c r="L213">
        <v>11</v>
      </c>
      <c r="M213">
        <v>31</v>
      </c>
    </row>
    <row r="214" spans="1:13" ht="12.75">
      <c r="A214" s="1" t="str">
        <f>INDEX(Data!B$21:B$220,Graph!M214)</f>
        <v>Suriname</v>
      </c>
      <c r="B214" s="1">
        <f t="shared" si="30"/>
        <v>15.216656714483436</v>
      </c>
      <c r="C214" s="1">
        <f t="shared" si="31"/>
        <v>1164.89</v>
      </c>
      <c r="D214" s="1">
        <f t="shared" si="32"/>
        <v>1165.0900000000001</v>
      </c>
      <c r="E214" s="1">
        <f t="shared" si="33"/>
        <v>15216067.064081265</v>
      </c>
      <c r="F214" s="1">
        <f t="shared" si="36"/>
        <v>72</v>
      </c>
      <c r="G214" s="3">
        <f t="shared" si="37"/>
        <v>1164.89</v>
      </c>
      <c r="H214" s="1">
        <f>INDEX(Data!F$21:F$220,Graph!M214)</f>
        <v>15.216656714483436</v>
      </c>
      <c r="I214" s="1">
        <f>INDEX(Data!G$21:G$220,Graph!M214)</f>
        <v>0.4</v>
      </c>
      <c r="J214">
        <f t="shared" si="34"/>
        <v>0.2</v>
      </c>
      <c r="K214" s="1">
        <f t="shared" si="35"/>
        <v>-0.07743033624258189</v>
      </c>
      <c r="L214">
        <v>8</v>
      </c>
      <c r="M214">
        <v>67</v>
      </c>
    </row>
    <row r="215" spans="1:13" ht="12.75">
      <c r="A215" s="1" t="str">
        <f>INDEX(Data!B$21:B$220,Graph!M215)</f>
        <v>Bahamas</v>
      </c>
      <c r="B215" s="1">
        <f t="shared" si="30"/>
        <v>4.119508610910591</v>
      </c>
      <c r="C215" s="1">
        <f t="shared" si="31"/>
        <v>346.56699999999995</v>
      </c>
      <c r="D215" s="1">
        <f t="shared" si="32"/>
        <v>346.7169999999999</v>
      </c>
      <c r="E215" s="1">
        <f t="shared" si="33"/>
        <v>4119051.048060949</v>
      </c>
      <c r="F215" s="1">
        <f t="shared" si="36"/>
        <v>23</v>
      </c>
      <c r="G215" s="3">
        <f t="shared" si="37"/>
        <v>346.56699999999995</v>
      </c>
      <c r="H215" s="1">
        <f>INDEX(Data!F$21:F$220,Graph!M215)</f>
        <v>4.119508610910591</v>
      </c>
      <c r="I215" s="1">
        <f>INDEX(Data!G$21:G$220,Graph!M215)</f>
        <v>0.3</v>
      </c>
      <c r="J215">
        <f t="shared" si="34"/>
        <v>0.15</v>
      </c>
      <c r="K215" s="1">
        <f t="shared" si="35"/>
        <v>-0.40678873053638753</v>
      </c>
      <c r="L215">
        <v>10</v>
      </c>
      <c r="M215">
        <v>51</v>
      </c>
    </row>
    <row r="216" spans="1:13" ht="12.75">
      <c r="A216" s="1" t="str">
        <f>INDEX(Data!B$21:B$220,Graph!M216)</f>
        <v>Barbados</v>
      </c>
      <c r="B216" s="1">
        <f t="shared" si="30"/>
        <v>19.45527024920384</v>
      </c>
      <c r="C216" s="1">
        <f t="shared" si="31"/>
        <v>2989.781000000001</v>
      </c>
      <c r="D216" s="1">
        <f t="shared" si="32"/>
        <v>2989.931000000001</v>
      </c>
      <c r="E216" s="1">
        <f t="shared" si="33"/>
        <v>19455029.04806095</v>
      </c>
      <c r="F216" s="1">
        <f t="shared" si="36"/>
        <v>98</v>
      </c>
      <c r="G216" s="3">
        <f t="shared" si="37"/>
        <v>2989.781000000001</v>
      </c>
      <c r="H216" s="1">
        <f>INDEX(Data!F$21:F$220,Graph!M216)</f>
        <v>19.45527024920384</v>
      </c>
      <c r="I216" s="1">
        <f>INDEX(Data!G$21:G$220,Graph!M216)</f>
        <v>0.3</v>
      </c>
      <c r="J216">
        <f t="shared" si="34"/>
        <v>0.15</v>
      </c>
      <c r="K216" s="1">
        <f t="shared" si="35"/>
        <v>-0.07237622136107191</v>
      </c>
      <c r="L216">
        <v>8</v>
      </c>
      <c r="M216">
        <v>29</v>
      </c>
    </row>
    <row r="217" spans="1:13" ht="12.75">
      <c r="A217" s="1" t="str">
        <f>INDEX(Data!B$21:B$220,Graph!M217)</f>
        <v>Belize</v>
      </c>
      <c r="B217" s="1">
        <f t="shared" si="30"/>
        <v>6.881586610184367</v>
      </c>
      <c r="C217" s="1">
        <f t="shared" si="31"/>
        <v>439.6600000000001</v>
      </c>
      <c r="D217" s="1">
        <f t="shared" si="32"/>
        <v>439.81000000000006</v>
      </c>
      <c r="E217" s="1">
        <f t="shared" si="33"/>
        <v>6881099.048060949</v>
      </c>
      <c r="F217" s="1">
        <f t="shared" si="36"/>
        <v>34</v>
      </c>
      <c r="G217" s="3">
        <f t="shared" si="37"/>
        <v>439.6600000000001</v>
      </c>
      <c r="H217" s="1">
        <f>INDEX(Data!F$21:F$220,Graph!M217)</f>
        <v>6.881586610184367</v>
      </c>
      <c r="I217" s="1">
        <f>INDEX(Data!G$21:G$220,Graph!M217)</f>
        <v>0.3</v>
      </c>
      <c r="J217">
        <f t="shared" si="34"/>
        <v>0.15</v>
      </c>
      <c r="K217" s="1">
        <f t="shared" si="35"/>
        <v>-0.045019100911439125</v>
      </c>
      <c r="L217">
        <v>8</v>
      </c>
      <c r="M217">
        <v>99</v>
      </c>
    </row>
    <row r="218" spans="1:13" ht="12.75">
      <c r="A218" s="1" t="str">
        <f>INDEX(Data!B$21:B$220,Graph!M218)</f>
        <v>Brunei Darussalam</v>
      </c>
      <c r="B218" s="1">
        <f t="shared" si="30"/>
        <v>15.067389372565943</v>
      </c>
      <c r="C218" s="1">
        <f t="shared" si="31"/>
        <v>1134.64</v>
      </c>
      <c r="D218" s="1">
        <f t="shared" si="32"/>
        <v>1134.7900000000002</v>
      </c>
      <c r="E218" s="1">
        <f t="shared" si="33"/>
        <v>15067033.048060948</v>
      </c>
      <c r="F218" s="1">
        <f t="shared" si="36"/>
        <v>69</v>
      </c>
      <c r="G218" s="3">
        <f t="shared" si="37"/>
        <v>1134.64</v>
      </c>
      <c r="H218" s="1">
        <f>INDEX(Data!F$21:F$220,Graph!M218)</f>
        <v>15.067389372565943</v>
      </c>
      <c r="I218" s="1">
        <f>INDEX(Data!G$21:G$220,Graph!M218)</f>
        <v>0.3</v>
      </c>
      <c r="J218">
        <f t="shared" si="34"/>
        <v>0.15</v>
      </c>
      <c r="K218" s="1">
        <f t="shared" si="35"/>
        <v>-0.08545545060793636</v>
      </c>
      <c r="L218">
        <v>5</v>
      </c>
      <c r="M218">
        <v>33</v>
      </c>
    </row>
    <row r="219" spans="1:13" ht="12.75">
      <c r="A219" s="1" t="str">
        <f>INDEX(Data!B$21:B$220,Graph!M219)</f>
        <v>Iceland</v>
      </c>
      <c r="B219" s="1">
        <f t="shared" si="30"/>
        <v>52.087299405219724</v>
      </c>
      <c r="C219" s="1">
        <f t="shared" si="31"/>
        <v>5457.325</v>
      </c>
      <c r="D219" s="1">
        <f t="shared" si="32"/>
        <v>5457.474999999999</v>
      </c>
      <c r="E219" s="1">
        <f t="shared" si="33"/>
        <v>52087007.04806095</v>
      </c>
      <c r="F219" s="1">
        <f t="shared" si="36"/>
        <v>158</v>
      </c>
      <c r="G219" s="3">
        <f t="shared" si="37"/>
        <v>5457.325</v>
      </c>
      <c r="H219" s="1">
        <f>INDEX(Data!F$21:F$220,Graph!M219)</f>
        <v>52.087299405219724</v>
      </c>
      <c r="I219" s="1">
        <f>INDEX(Data!G$21:G$220,Graph!M219)</f>
        <v>0.3</v>
      </c>
      <c r="J219">
        <f t="shared" si="34"/>
        <v>0.15</v>
      </c>
      <c r="K219" s="1">
        <f t="shared" si="35"/>
        <v>-0.005456621721890542</v>
      </c>
      <c r="L219">
        <v>11</v>
      </c>
      <c r="M219">
        <v>7</v>
      </c>
    </row>
    <row r="220" spans="1:13" ht="12.75">
      <c r="A220" s="1" t="str">
        <f>INDEX(Data!B$21:B$220,Graph!M220)</f>
        <v>Maldives</v>
      </c>
      <c r="B220" s="1">
        <f t="shared" si="30"/>
        <v>11.32616626687773</v>
      </c>
      <c r="C220" s="1">
        <f t="shared" si="31"/>
        <v>839.0600000000001</v>
      </c>
      <c r="D220" s="1">
        <f t="shared" si="32"/>
        <v>839.21</v>
      </c>
      <c r="E220" s="1">
        <f t="shared" si="33"/>
        <v>11326084.048060948</v>
      </c>
      <c r="F220" s="1">
        <f t="shared" si="36"/>
        <v>52</v>
      </c>
      <c r="G220" s="3">
        <f t="shared" si="37"/>
        <v>839.0600000000001</v>
      </c>
      <c r="H220" s="1">
        <f>INDEX(Data!F$21:F$220,Graph!M220)</f>
        <v>11.32616626687773</v>
      </c>
      <c r="I220" s="1">
        <f>INDEX(Data!G$21:G$220,Graph!M220)</f>
        <v>0.3</v>
      </c>
      <c r="J220">
        <f t="shared" si="34"/>
        <v>0.15</v>
      </c>
      <c r="K220" s="1">
        <f t="shared" si="35"/>
        <v>-0.04431301924964259</v>
      </c>
      <c r="L220">
        <v>4</v>
      </c>
      <c r="M220">
        <v>84</v>
      </c>
    </row>
    <row r="221" spans="1:13" ht="12.75">
      <c r="A221" s="1" t="str">
        <f>INDEX(Data!B$21:B$220,Graph!M221)</f>
        <v>Western Sahara</v>
      </c>
      <c r="B221" s="1">
        <f t="shared" si="30"/>
        <v>38.00674868917916</v>
      </c>
      <c r="C221" s="1">
        <f t="shared" si="31"/>
        <v>4803.828500000001</v>
      </c>
      <c r="D221" s="1">
        <f t="shared" si="32"/>
        <v>4803.965000000001</v>
      </c>
      <c r="E221" s="1">
        <f t="shared" si="33"/>
        <v>38006200.04373546</v>
      </c>
      <c r="F221" s="1">
        <f t="shared" si="36"/>
        <v>137</v>
      </c>
      <c r="G221" s="3">
        <f t="shared" si="37"/>
        <v>4803.828500000001</v>
      </c>
      <c r="H221" s="1">
        <f>INDEX(Data!F$21:F$220,Graph!M221)</f>
        <v>38.00674868917916</v>
      </c>
      <c r="I221" s="1">
        <f>INDEX(Data!G$21:G$220,Graph!M221)</f>
        <v>0.273</v>
      </c>
      <c r="J221">
        <f t="shared" si="34"/>
        <v>0.1365</v>
      </c>
      <c r="K221" s="1">
        <f t="shared" si="35"/>
        <v>-0.7707706996071408</v>
      </c>
      <c r="L221">
        <v>3</v>
      </c>
      <c r="M221">
        <v>200</v>
      </c>
    </row>
    <row r="222" spans="1:13" ht="12.75">
      <c r="A222" s="1" t="str">
        <f>INDEX(Data!B$21:B$220,Graph!M222)</f>
        <v>Samoa</v>
      </c>
      <c r="B222" s="1">
        <f t="shared" si="30"/>
        <v>3.3880519126922906</v>
      </c>
      <c r="C222" s="1">
        <f t="shared" si="31"/>
        <v>169.79699999999997</v>
      </c>
      <c r="D222" s="1">
        <f t="shared" si="32"/>
        <v>169.89699999999996</v>
      </c>
      <c r="E222" s="1">
        <f t="shared" si="33"/>
        <v>3388075.0320406323</v>
      </c>
      <c r="F222" s="1">
        <f t="shared" si="36"/>
        <v>14</v>
      </c>
      <c r="G222" s="3">
        <f t="shared" si="37"/>
        <v>169.79699999999997</v>
      </c>
      <c r="H222" s="1">
        <f>INDEX(Data!F$21:F$220,Graph!M222)</f>
        <v>3.3880519126922906</v>
      </c>
      <c r="I222" s="1">
        <f>INDEX(Data!G$21:G$220,Graph!M222)</f>
        <v>0.2</v>
      </c>
      <c r="J222">
        <f t="shared" si="34"/>
        <v>0.1</v>
      </c>
      <c r="K222" s="1">
        <f t="shared" si="35"/>
        <v>-0.08439002486106917</v>
      </c>
      <c r="L222">
        <v>5</v>
      </c>
      <c r="M222">
        <v>75</v>
      </c>
    </row>
    <row r="223" spans="1:13" ht="12.75">
      <c r="A223" s="1" t="str">
        <f>INDEX(Data!B$21:B$220,Graph!M223)</f>
        <v>Sao Tome and Principe</v>
      </c>
      <c r="B223" s="1">
        <f t="shared" si="30"/>
        <v>11.655517540724098</v>
      </c>
      <c r="C223" s="1">
        <f t="shared" si="31"/>
        <v>849.5100000000001</v>
      </c>
      <c r="D223" s="1">
        <f t="shared" si="32"/>
        <v>849.6100000000001</v>
      </c>
      <c r="E223" s="1">
        <f t="shared" si="33"/>
        <v>11655123.032040633</v>
      </c>
      <c r="F223" s="1">
        <f t="shared" si="36"/>
        <v>55</v>
      </c>
      <c r="G223" s="3">
        <f t="shared" si="37"/>
        <v>849.5100000000001</v>
      </c>
      <c r="H223" s="1">
        <f>INDEX(Data!F$21:F$220,Graph!M223)</f>
        <v>11.655517540724098</v>
      </c>
      <c r="I223" s="1">
        <f>INDEX(Data!G$21:G$220,Graph!M223)</f>
        <v>0.2</v>
      </c>
      <c r="J223">
        <f t="shared" si="34"/>
        <v>0.1</v>
      </c>
      <c r="K223" s="1">
        <f t="shared" si="35"/>
        <v>-0.48107904240754173</v>
      </c>
      <c r="L223">
        <v>1</v>
      </c>
      <c r="M223">
        <v>123</v>
      </c>
    </row>
    <row r="224" spans="1:13" ht="12.75">
      <c r="A224" s="1" t="str">
        <f>INDEX(Data!B$21:B$220,Graph!M224)</f>
        <v>Vanuatu</v>
      </c>
      <c r="B224" s="1">
        <f t="shared" si="30"/>
        <v>3.2632286193512217</v>
      </c>
      <c r="C224" s="1">
        <f t="shared" si="31"/>
        <v>90.195</v>
      </c>
      <c r="D224" s="1">
        <f t="shared" si="32"/>
        <v>90.29499999999999</v>
      </c>
      <c r="E224" s="1">
        <f t="shared" si="33"/>
        <v>3263129.0320406323</v>
      </c>
      <c r="F224" s="1">
        <f t="shared" si="36"/>
        <v>10</v>
      </c>
      <c r="G224" s="3">
        <f t="shared" si="37"/>
        <v>90.195</v>
      </c>
      <c r="H224" s="1">
        <f>INDEX(Data!F$21:F$220,Graph!M224)</f>
        <v>3.2632286193512217</v>
      </c>
      <c r="I224" s="1">
        <f>INDEX(Data!G$21:G$220,Graph!M224)</f>
        <v>0.2</v>
      </c>
      <c r="J224">
        <f t="shared" si="34"/>
        <v>0.1</v>
      </c>
      <c r="K224" s="1">
        <f t="shared" si="35"/>
        <v>-0.01460928616489321</v>
      </c>
      <c r="L224">
        <v>5</v>
      </c>
      <c r="M224">
        <v>129</v>
      </c>
    </row>
    <row r="225" spans="1:13" ht="12.75">
      <c r="A225" s="1" t="str">
        <f>INDEX(Data!B$21:B$220,Graph!M225)</f>
        <v>Micronesia (F States of)</v>
      </c>
      <c r="B225" s="1">
        <f t="shared" si="30"/>
        <v>3.1571171337550212</v>
      </c>
      <c r="C225" s="1">
        <f t="shared" si="31"/>
        <v>90.041</v>
      </c>
      <c r="D225" s="1">
        <f t="shared" si="32"/>
        <v>90.095</v>
      </c>
      <c r="E225" s="1">
        <f t="shared" si="33"/>
        <v>3157189.0173019418</v>
      </c>
      <c r="F225" s="1">
        <f t="shared" si="36"/>
        <v>9</v>
      </c>
      <c r="G225" s="3">
        <f t="shared" si="37"/>
        <v>90.041</v>
      </c>
      <c r="H225" s="1">
        <f>INDEX(Data!F$21:F$220,Graph!M225)</f>
        <v>3.1571171337550212</v>
      </c>
      <c r="I225" s="1">
        <f>INDEX(Data!G$21:G$220,Graph!M225)</f>
        <v>0.108</v>
      </c>
      <c r="J225">
        <f t="shared" si="34"/>
        <v>0.054</v>
      </c>
      <c r="K225" s="1">
        <f t="shared" si="35"/>
        <v>-0.10611148559620043</v>
      </c>
      <c r="L225">
        <v>5</v>
      </c>
      <c r="M225">
        <v>189</v>
      </c>
    </row>
    <row r="226" spans="1:13" ht="12.75">
      <c r="A226" s="1" t="str">
        <f>INDEX(Data!B$21:B$220,Graph!M226)</f>
        <v>Antigua &amp; Barbuda</v>
      </c>
      <c r="B226" s="1">
        <f t="shared" si="30"/>
        <v>33.55486756105951</v>
      </c>
      <c r="C226" s="1">
        <f t="shared" si="31"/>
        <v>4696.292000000001</v>
      </c>
      <c r="D226" s="1">
        <f t="shared" si="32"/>
        <v>4696.3420000000015</v>
      </c>
      <c r="E226" s="1">
        <f t="shared" si="33"/>
        <v>33554055.01602032</v>
      </c>
      <c r="F226" s="1">
        <f t="shared" si="36"/>
        <v>128</v>
      </c>
      <c r="G226" s="3">
        <f t="shared" si="37"/>
        <v>4696.292000000001</v>
      </c>
      <c r="H226" s="1">
        <f>INDEX(Data!F$21:F$220,Graph!M226)</f>
        <v>33.55486756105951</v>
      </c>
      <c r="I226" s="1">
        <f>INDEX(Data!G$21:G$220,Graph!M226)</f>
        <v>0.1</v>
      </c>
      <c r="J226">
        <f t="shared" si="34"/>
        <v>0.05</v>
      </c>
      <c r="K226" s="1">
        <f t="shared" si="35"/>
        <v>-0.27460538771597953</v>
      </c>
      <c r="L226">
        <v>8</v>
      </c>
      <c r="M226">
        <v>55</v>
      </c>
    </row>
    <row r="227" spans="1:13" ht="12.75">
      <c r="A227" s="1" t="str">
        <f>INDEX(Data!B$21:B$220,Graph!M227)</f>
        <v>Dominica</v>
      </c>
      <c r="B227" s="1">
        <f t="shared" si="30"/>
        <v>40.449896707388596</v>
      </c>
      <c r="C227" s="1">
        <f t="shared" si="31"/>
        <v>4857.715000000001</v>
      </c>
      <c r="D227" s="1">
        <f t="shared" si="32"/>
        <v>4857.765000000001</v>
      </c>
      <c r="E227" s="1">
        <f t="shared" si="33"/>
        <v>40449095.01602032</v>
      </c>
      <c r="F227" s="1">
        <f t="shared" si="36"/>
        <v>142</v>
      </c>
      <c r="G227" s="3">
        <f t="shared" si="37"/>
        <v>4857.715000000001</v>
      </c>
      <c r="H227" s="1">
        <f>INDEX(Data!F$21:F$220,Graph!M227)</f>
        <v>40.449896707388596</v>
      </c>
      <c r="I227" s="1">
        <f>INDEX(Data!G$21:G$220,Graph!M227)</f>
        <v>0.1</v>
      </c>
      <c r="J227">
        <f t="shared" si="34"/>
        <v>0.05</v>
      </c>
      <c r="K227" s="1">
        <f t="shared" si="35"/>
        <v>-0.03156338171448425</v>
      </c>
      <c r="L227">
        <v>8</v>
      </c>
      <c r="M227">
        <v>95</v>
      </c>
    </row>
    <row r="228" spans="1:13" ht="12.75">
      <c r="A228" s="1" t="str">
        <f>INDEX(Data!B$21:B$220,Graph!M228)</f>
        <v>Grenada</v>
      </c>
      <c r="B228" s="1">
        <f t="shared" si="30"/>
        <v>3.7831726468541893</v>
      </c>
      <c r="C228" s="1">
        <f t="shared" si="31"/>
        <v>183.76699999999997</v>
      </c>
      <c r="D228" s="1">
        <f t="shared" si="32"/>
        <v>183.81699999999998</v>
      </c>
      <c r="E228" s="1">
        <f t="shared" si="33"/>
        <v>3783093.016020316</v>
      </c>
      <c r="F228" s="1">
        <f t="shared" si="36"/>
        <v>18</v>
      </c>
      <c r="G228" s="3">
        <f t="shared" si="37"/>
        <v>183.76699999999997</v>
      </c>
      <c r="H228" s="1">
        <f>INDEX(Data!F$21:F$220,Graph!M228)</f>
        <v>3.7831726468541893</v>
      </c>
      <c r="I228" s="1">
        <f>INDEX(Data!G$21:G$220,Graph!M228)</f>
        <v>0.1</v>
      </c>
      <c r="J228">
        <f t="shared" si="34"/>
        <v>0.05</v>
      </c>
      <c r="K228" s="1">
        <f t="shared" si="35"/>
        <v>-0.09497341015270466</v>
      </c>
      <c r="L228">
        <v>8</v>
      </c>
      <c r="M228">
        <v>93</v>
      </c>
    </row>
    <row r="229" spans="1:13" ht="12.75">
      <c r="A229" s="1" t="str">
        <f>INDEX(Data!B$21:B$220,Graph!M229)</f>
        <v>Saint Lucia</v>
      </c>
      <c r="B229" s="1">
        <f t="shared" si="30"/>
        <v>22.58278100951956</v>
      </c>
      <c r="C229" s="1">
        <f t="shared" si="31"/>
        <v>3249.4230000000007</v>
      </c>
      <c r="D229" s="1">
        <f t="shared" si="32"/>
        <v>3249.473000000001</v>
      </c>
      <c r="E229" s="1">
        <f t="shared" si="33"/>
        <v>22582071.016020317</v>
      </c>
      <c r="F229" s="1">
        <f t="shared" si="36"/>
        <v>110</v>
      </c>
      <c r="G229" s="3">
        <f t="shared" si="37"/>
        <v>3249.4230000000007</v>
      </c>
      <c r="H229" s="1">
        <f>INDEX(Data!F$21:F$220,Graph!M229)</f>
        <v>22.58278100951956</v>
      </c>
      <c r="I229" s="1">
        <f>INDEX(Data!G$21:G$220,Graph!M229)</f>
        <v>0.1</v>
      </c>
      <c r="J229">
        <f t="shared" si="34"/>
        <v>0.05</v>
      </c>
      <c r="K229" s="1">
        <f t="shared" si="35"/>
        <v>-0.5240953847271292</v>
      </c>
      <c r="L229">
        <v>8</v>
      </c>
      <c r="M229">
        <v>71</v>
      </c>
    </row>
    <row r="230" spans="1:13" ht="12.75">
      <c r="A230" s="1" t="str">
        <f>INDEX(Data!B$21:B$220,Graph!M230)</f>
        <v>Saint Vincent &amp; Grenads.</v>
      </c>
      <c r="B230" s="1">
        <f t="shared" si="30"/>
        <v>23.627711005170212</v>
      </c>
      <c r="C230" s="1">
        <f t="shared" si="31"/>
        <v>4390.323</v>
      </c>
      <c r="D230" s="1">
        <f t="shared" si="32"/>
        <v>4390.3730000000005</v>
      </c>
      <c r="E230" s="1">
        <f t="shared" si="33"/>
        <v>23627087.016020317</v>
      </c>
      <c r="F230" s="1">
        <f t="shared" si="36"/>
        <v>116</v>
      </c>
      <c r="G230" s="3">
        <f t="shared" si="37"/>
        <v>4390.323</v>
      </c>
      <c r="H230" s="1">
        <f>INDEX(Data!F$21:F$220,Graph!M230)</f>
        <v>23.627711005170212</v>
      </c>
      <c r="I230" s="1">
        <f>INDEX(Data!G$21:G$220,Graph!M230)</f>
        <v>0.1</v>
      </c>
      <c r="J230">
        <f t="shared" si="34"/>
        <v>0.05</v>
      </c>
      <c r="K230" s="1">
        <f t="shared" si="35"/>
        <v>-0.6344549102483725</v>
      </c>
      <c r="L230">
        <v>8</v>
      </c>
      <c r="M230">
        <v>87</v>
      </c>
    </row>
    <row r="231" spans="1:13" ht="12.75">
      <c r="A231" s="1" t="str">
        <f>INDEX(Data!B$21:B$220,Graph!M231)</f>
        <v>Seychelles</v>
      </c>
      <c r="B231" s="1">
        <f t="shared" si="30"/>
        <v>38.89331705980522</v>
      </c>
      <c r="C231" s="1">
        <f t="shared" si="31"/>
        <v>4815.315000000001</v>
      </c>
      <c r="D231" s="1">
        <f t="shared" si="32"/>
        <v>4815.365000000002</v>
      </c>
      <c r="E231" s="1">
        <f t="shared" si="33"/>
        <v>38893035.01602032</v>
      </c>
      <c r="F231" s="1">
        <f t="shared" si="36"/>
        <v>139</v>
      </c>
      <c r="G231" s="3">
        <f t="shared" si="37"/>
        <v>4815.315000000001</v>
      </c>
      <c r="H231" s="1">
        <f>INDEX(Data!F$21:F$220,Graph!M231)</f>
        <v>38.89331705980522</v>
      </c>
      <c r="I231" s="1">
        <f>INDEX(Data!G$21:G$220,Graph!M231)</f>
        <v>0.1</v>
      </c>
      <c r="J231">
        <f t="shared" si="34"/>
        <v>0.05</v>
      </c>
      <c r="K231" s="1">
        <f t="shared" si="35"/>
        <v>-0.18094929457117104</v>
      </c>
      <c r="L231">
        <v>2</v>
      </c>
      <c r="M231">
        <v>35</v>
      </c>
    </row>
    <row r="232" spans="1:13" ht="12.75">
      <c r="A232" s="1" t="str">
        <f>INDEX(Data!B$21:B$220,Graph!M232)</f>
        <v>Tonga</v>
      </c>
      <c r="B232" s="1">
        <f t="shared" si="30"/>
        <v>3.878146057006894</v>
      </c>
      <c r="C232" s="1">
        <f t="shared" si="31"/>
        <v>183.86699999999996</v>
      </c>
      <c r="D232" s="1">
        <f t="shared" si="32"/>
        <v>183.91699999999997</v>
      </c>
      <c r="E232" s="1">
        <f t="shared" si="33"/>
        <v>3878063.016020316</v>
      </c>
      <c r="F232" s="1">
        <f t="shared" si="36"/>
        <v>19</v>
      </c>
      <c r="G232" s="3">
        <f t="shared" si="37"/>
        <v>183.86699999999996</v>
      </c>
      <c r="H232" s="1">
        <f>INDEX(Data!F$21:F$220,Graph!M232)</f>
        <v>3.878146057006894</v>
      </c>
      <c r="I232" s="1">
        <f>INDEX(Data!G$21:G$220,Graph!M232)</f>
        <v>0.1</v>
      </c>
      <c r="J232">
        <f t="shared" si="34"/>
        <v>0.05</v>
      </c>
      <c r="K232" s="1">
        <f t="shared" si="35"/>
        <v>-0.061351617197631825</v>
      </c>
      <c r="L232">
        <v>5</v>
      </c>
      <c r="M232">
        <v>63</v>
      </c>
    </row>
    <row r="233" spans="1:13" ht="12.75">
      <c r="A233" s="1" t="str">
        <f>INDEX(Data!B$21:B$220,Graph!M233)</f>
        <v>Kiribati</v>
      </c>
      <c r="B233" s="1">
        <f t="shared" si="30"/>
        <v>0</v>
      </c>
      <c r="C233" s="1">
        <f t="shared" si="31"/>
        <v>3.1435000000000004</v>
      </c>
      <c r="D233" s="1">
        <f t="shared" si="32"/>
        <v>3.1870000000000003</v>
      </c>
      <c r="E233" s="1">
        <f t="shared" si="33"/>
        <v>185.0139376752022</v>
      </c>
      <c r="F233" s="1">
        <f t="shared" si="36"/>
        <v>2</v>
      </c>
      <c r="G233" s="3">
        <f t="shared" si="37"/>
        <v>3.1435000000000004</v>
      </c>
      <c r="H233" s="1">
        <f>INDEX(Data!F$21:F$220,Graph!M233)</f>
        <v>0</v>
      </c>
      <c r="I233" s="1">
        <f>INDEX(Data!G$21:G$220,Graph!M233)</f>
        <v>0.087</v>
      </c>
      <c r="J233">
        <f t="shared" si="34"/>
        <v>0.0435</v>
      </c>
      <c r="K233" s="1">
        <f t="shared" si="35"/>
        <v>-0.8633676513212419</v>
      </c>
      <c r="L233">
        <v>5</v>
      </c>
      <c r="M233">
        <v>185</v>
      </c>
    </row>
    <row r="234" spans="1:13" ht="12.75">
      <c r="A234" s="1" t="str">
        <f>INDEX(Data!B$21:B$220,Graph!M234)</f>
        <v>Andorra</v>
      </c>
      <c r="B234" s="1">
        <f t="shared" si="30"/>
        <v>98.23901917126912</v>
      </c>
      <c r="C234" s="1">
        <f t="shared" si="31"/>
        <v>6050.512500000001</v>
      </c>
      <c r="D234" s="1">
        <f t="shared" si="32"/>
        <v>6050.5470000000005</v>
      </c>
      <c r="E234" s="1">
        <f t="shared" si="33"/>
        <v>98239179.01105401</v>
      </c>
      <c r="F234" s="1">
        <f t="shared" si="36"/>
        <v>193</v>
      </c>
      <c r="G234" s="3">
        <f t="shared" si="37"/>
        <v>6050.512500000001</v>
      </c>
      <c r="H234" s="1">
        <f>INDEX(Data!F$21:F$220,Graph!M234)</f>
        <v>98.23901917126912</v>
      </c>
      <c r="I234" s="1">
        <f>INDEX(Data!G$21:G$220,Graph!M234)</f>
        <v>0.069</v>
      </c>
      <c r="J234">
        <f t="shared" si="34"/>
        <v>0.0345</v>
      </c>
      <c r="K234" s="1">
        <f t="shared" si="35"/>
        <v>-1.5711147829083956</v>
      </c>
      <c r="L234">
        <v>11</v>
      </c>
      <c r="M234">
        <v>179</v>
      </c>
    </row>
    <row r="235" spans="1:13" ht="12.75">
      <c r="A235" s="1" t="str">
        <f>INDEX(Data!B$21:B$220,Graph!M235)</f>
        <v>Marshall Islands</v>
      </c>
      <c r="B235" s="1">
        <f t="shared" si="30"/>
        <v>5.538573229910971</v>
      </c>
      <c r="C235" s="1">
        <f t="shared" si="31"/>
        <v>361.08400000000006</v>
      </c>
      <c r="D235" s="1">
        <f t="shared" si="32"/>
        <v>361.11000000000007</v>
      </c>
      <c r="E235" s="1">
        <f t="shared" si="33"/>
        <v>5538188.008330565</v>
      </c>
      <c r="F235" s="1">
        <f t="shared" si="36"/>
        <v>30</v>
      </c>
      <c r="G235" s="3">
        <f t="shared" si="37"/>
        <v>361.08400000000006</v>
      </c>
      <c r="H235" s="1">
        <f>INDEX(Data!F$21:F$220,Graph!M235)</f>
        <v>5.538573229910971</v>
      </c>
      <c r="I235" s="1">
        <f>INDEX(Data!G$21:G$220,Graph!M235)</f>
        <v>0.052</v>
      </c>
      <c r="J235">
        <f t="shared" si="34"/>
        <v>0.026</v>
      </c>
      <c r="K235" s="1">
        <f t="shared" si="35"/>
        <v>-0.19751135405413933</v>
      </c>
      <c r="L235">
        <v>5</v>
      </c>
      <c r="M235">
        <v>188</v>
      </c>
    </row>
    <row r="236" spans="1:13" ht="12.75">
      <c r="A236" s="1" t="str">
        <f>INDEX(Data!B$21:B$220,Graph!M236)</f>
        <v>Greenland</v>
      </c>
      <c r="B236" s="1">
        <f t="shared" si="30"/>
        <v>37.64835690228284</v>
      </c>
      <c r="C236" s="1">
        <f t="shared" si="31"/>
        <v>4795.367000000002</v>
      </c>
      <c r="D236" s="1">
        <f t="shared" si="32"/>
        <v>4795.392000000002</v>
      </c>
      <c r="E236" s="1">
        <f t="shared" si="33"/>
        <v>37648182.00801016</v>
      </c>
      <c r="F236" s="1">
        <f t="shared" si="36"/>
        <v>134</v>
      </c>
      <c r="G236" s="3">
        <f t="shared" si="37"/>
        <v>4795.367000000002</v>
      </c>
      <c r="H236" s="1">
        <f>INDEX(Data!F$21:F$220,Graph!M236)</f>
        <v>37.64835690228284</v>
      </c>
      <c r="I236" s="1">
        <f>INDEX(Data!G$21:G$220,Graph!M236)</f>
        <v>0.05</v>
      </c>
      <c r="J236">
        <f t="shared" si="34"/>
        <v>0.025</v>
      </c>
      <c r="K236" s="1">
        <f t="shared" si="35"/>
        <v>-0.13362741704683145</v>
      </c>
      <c r="L236">
        <v>10</v>
      </c>
      <c r="M236">
        <v>182</v>
      </c>
    </row>
    <row r="237" spans="1:13" ht="12.75">
      <c r="A237" s="1" t="str">
        <f>INDEX(Data!B$21:B$220,Graph!M237)</f>
        <v>Saint Kitts &amp; Nevis</v>
      </c>
      <c r="B237" s="1">
        <f t="shared" si="30"/>
        <v>21.09892210989221</v>
      </c>
      <c r="C237" s="1">
        <f t="shared" si="31"/>
        <v>3024.652000000001</v>
      </c>
      <c r="D237" s="1">
        <f t="shared" si="32"/>
        <v>3024.673000000001</v>
      </c>
      <c r="E237" s="1">
        <f t="shared" si="33"/>
        <v>21098039.006728534</v>
      </c>
      <c r="F237" s="1">
        <f t="shared" si="36"/>
        <v>106</v>
      </c>
      <c r="G237" s="3">
        <f t="shared" si="37"/>
        <v>3024.652000000001</v>
      </c>
      <c r="H237" s="1">
        <f>INDEX(Data!F$21:F$220,Graph!M237)</f>
        <v>21.09892210989221</v>
      </c>
      <c r="I237" s="1">
        <f>INDEX(Data!G$21:G$220,Graph!M237)</f>
        <v>0.042</v>
      </c>
      <c r="J237">
        <f t="shared" si="34"/>
        <v>0.021</v>
      </c>
      <c r="K237" s="1">
        <f t="shared" si="35"/>
        <v>-0.3453389132566329</v>
      </c>
      <c r="L237">
        <v>8</v>
      </c>
      <c r="M237">
        <v>39</v>
      </c>
    </row>
    <row r="238" spans="1:13" ht="12.75">
      <c r="A238" s="1" t="str">
        <f>INDEX(Data!B$21:B$220,Graph!M238)</f>
        <v>Monaco</v>
      </c>
      <c r="B238" s="1">
        <f t="shared" si="30"/>
        <v>93.64329715459078</v>
      </c>
      <c r="C238" s="1">
        <f t="shared" si="31"/>
        <v>5992.161000000001</v>
      </c>
      <c r="D238" s="1">
        <f t="shared" si="32"/>
        <v>5992.178000000001</v>
      </c>
      <c r="E238" s="1">
        <f t="shared" si="33"/>
        <v>93643190.00544691</v>
      </c>
      <c r="F238" s="1">
        <f t="shared" si="36"/>
        <v>190</v>
      </c>
      <c r="G238" s="3">
        <f t="shared" si="37"/>
        <v>5992.161000000001</v>
      </c>
      <c r="H238" s="1">
        <f>INDEX(Data!F$21:F$220,Graph!M238)</f>
        <v>93.64329715459078</v>
      </c>
      <c r="I238" s="1">
        <f>INDEX(Data!G$21:G$220,Graph!M238)</f>
        <v>0.034</v>
      </c>
      <c r="J238">
        <f t="shared" si="34"/>
        <v>0.017</v>
      </c>
      <c r="K238" s="1">
        <f t="shared" si="35"/>
        <v>-2.139793246328594</v>
      </c>
      <c r="L238">
        <v>11</v>
      </c>
      <c r="M238">
        <v>190</v>
      </c>
    </row>
    <row r="239" spans="1:13" ht="12.75">
      <c r="A239" s="1" t="str">
        <f>INDEX(Data!B$21:B$220,Graph!M239)</f>
        <v>Liechtenstein</v>
      </c>
      <c r="B239" s="1">
        <f t="shared" si="30"/>
        <v>89.79600509571064</v>
      </c>
      <c r="C239" s="1">
        <f t="shared" si="31"/>
        <v>5979.5275</v>
      </c>
      <c r="D239" s="1">
        <f t="shared" si="32"/>
        <v>5979.544</v>
      </c>
      <c r="E239" s="1">
        <f t="shared" si="33"/>
        <v>89796187.00528671</v>
      </c>
      <c r="F239" s="1">
        <f aca="true" t="shared" si="38" ref="F239:F246">RANK(E239,E$47:E$246,1)</f>
        <v>187</v>
      </c>
      <c r="G239" s="3">
        <f aca="true" t="shared" si="39" ref="G239:G246">C239</f>
        <v>5979.5275</v>
      </c>
      <c r="H239" s="1">
        <f>INDEX(Data!F$21:F$220,Graph!M239)</f>
        <v>89.79600509571064</v>
      </c>
      <c r="I239" s="1">
        <f>INDEX(Data!G$21:G$220,Graph!M239)</f>
        <v>0.033</v>
      </c>
      <c r="J239">
        <f t="shared" si="34"/>
        <v>0.0165</v>
      </c>
      <c r="K239" s="1">
        <f t="shared" si="35"/>
        <v>-0.11657483326617069</v>
      </c>
      <c r="L239">
        <v>11</v>
      </c>
      <c r="M239">
        <v>187</v>
      </c>
    </row>
    <row r="240" spans="1:13" ht="12.75">
      <c r="A240" s="1" t="str">
        <f>INDEX(Data!B$21:B$220,Graph!M240)</f>
        <v>San Marino</v>
      </c>
      <c r="B240" s="1">
        <f aca="true" t="shared" si="40" ref="B240:B246">H240</f>
        <v>120.03585016095992</v>
      </c>
      <c r="C240" s="1">
        <f aca="true" t="shared" si="41" ref="C240:C246">IF(F240=1,I240/2,I240/2+VLOOKUP(F240-1,F$47:I$246,4,FALSE)/2+VLOOKUP(F240-1,F$47:G$246,2,FALSE))</f>
        <v>6166.160500000001</v>
      </c>
      <c r="D240" s="1">
        <f aca="true" t="shared" si="42" ref="D240:D246">C240+J240</f>
        <v>6166.174000000001</v>
      </c>
      <c r="E240" s="1">
        <f aca="true" t="shared" si="43" ref="E240:E247">1000*(INT(1000*H240)+I240/I$248)+M240</f>
        <v>120035195.00432548</v>
      </c>
      <c r="F240" s="1">
        <f t="shared" si="38"/>
        <v>198</v>
      </c>
      <c r="G240" s="3">
        <f t="shared" si="39"/>
        <v>6166.160500000001</v>
      </c>
      <c r="H240" s="1">
        <f>INDEX(Data!F$21:F$220,Graph!M240)</f>
        <v>120.03585016095992</v>
      </c>
      <c r="I240" s="1">
        <f>INDEX(Data!G$21:G$220,Graph!M240)</f>
        <v>0.027</v>
      </c>
      <c r="J240">
        <f aca="true" t="shared" si="44" ref="J240:J246">I240/2</f>
        <v>0.0135</v>
      </c>
      <c r="K240" s="1">
        <f aca="true" t="shared" si="45" ref="K240:K246">IF(F240=200,0,B240-VLOOKUP(F240+1,F$47:H$246,3,FALSE))</f>
        <v>-6.555666957595406</v>
      </c>
      <c r="L240">
        <v>11</v>
      </c>
      <c r="M240">
        <v>195</v>
      </c>
    </row>
    <row r="241" spans="1:13" ht="12.75">
      <c r="A241" s="1" t="str">
        <f>INDEX(Data!B$21:B$220,Graph!M241)</f>
        <v>Palau</v>
      </c>
      <c r="B241" s="1">
        <f t="shared" si="40"/>
        <v>3.7323101455052825</v>
      </c>
      <c r="C241" s="1">
        <f t="shared" si="41"/>
        <v>183.70699999999997</v>
      </c>
      <c r="D241" s="1">
        <f t="shared" si="42"/>
        <v>183.71699999999996</v>
      </c>
      <c r="E241" s="1">
        <f t="shared" si="43"/>
        <v>3732193.0032040635</v>
      </c>
      <c r="F241" s="1">
        <f t="shared" si="38"/>
        <v>17</v>
      </c>
      <c r="G241" s="3">
        <f t="shared" si="39"/>
        <v>183.70699999999997</v>
      </c>
      <c r="H241" s="1">
        <f>INDEX(Data!F$21:F$220,Graph!M241)</f>
        <v>3.7323101455052825</v>
      </c>
      <c r="I241" s="1">
        <f>INDEX(Data!G$21:G$220,Graph!M241)</f>
        <v>0.02</v>
      </c>
      <c r="J241">
        <f t="shared" si="44"/>
        <v>0.01</v>
      </c>
      <c r="K241" s="1">
        <f t="shared" si="45"/>
        <v>-0.0508625013489068</v>
      </c>
      <c r="L241">
        <v>5</v>
      </c>
      <c r="M241">
        <v>193</v>
      </c>
    </row>
    <row r="242" spans="1:13" ht="12.75">
      <c r="A242" s="1" t="str">
        <f>INDEX(Data!B$21:B$220,Graph!M242)</f>
        <v>Cook Islands</v>
      </c>
      <c r="B242" s="1">
        <f t="shared" si="40"/>
        <v>4.544957937288321</v>
      </c>
      <c r="C242" s="1">
        <f t="shared" si="41"/>
        <v>358.426</v>
      </c>
      <c r="D242" s="1">
        <f t="shared" si="42"/>
        <v>358.435</v>
      </c>
      <c r="E242" s="1">
        <f t="shared" si="43"/>
        <v>4544180.002883657</v>
      </c>
      <c r="F242" s="1">
        <f t="shared" si="38"/>
        <v>26</v>
      </c>
      <c r="G242" s="3">
        <f t="shared" si="39"/>
        <v>358.426</v>
      </c>
      <c r="H242" s="1">
        <f>INDEX(Data!F$21:F$220,Graph!M242)</f>
        <v>4.544957937288321</v>
      </c>
      <c r="I242" s="1">
        <f>INDEX(Data!G$21:G$220,Graph!M242)</f>
        <v>0.018</v>
      </c>
      <c r="J242">
        <f t="shared" si="44"/>
        <v>0.009</v>
      </c>
      <c r="K242" s="1">
        <f t="shared" si="45"/>
        <v>-0.09275255383255754</v>
      </c>
      <c r="L242">
        <v>5</v>
      </c>
      <c r="M242">
        <v>180</v>
      </c>
    </row>
    <row r="243" spans="1:13" ht="12.75">
      <c r="A243" s="1" t="str">
        <f>INDEX(Data!B$21:B$220,Graph!M243)</f>
        <v>Nauru</v>
      </c>
      <c r="B243" s="1">
        <f t="shared" si="40"/>
        <v>4.8088972431077694</v>
      </c>
      <c r="C243" s="1">
        <f t="shared" si="41"/>
        <v>361.05150000000003</v>
      </c>
      <c r="D243" s="1">
        <f t="shared" si="42"/>
        <v>361.05800000000005</v>
      </c>
      <c r="E243" s="1">
        <f t="shared" si="43"/>
        <v>4808191.002082641</v>
      </c>
      <c r="F243" s="1">
        <f t="shared" si="38"/>
        <v>29</v>
      </c>
      <c r="G243" s="3">
        <f t="shared" si="39"/>
        <v>361.05150000000003</v>
      </c>
      <c r="H243" s="1">
        <f>INDEX(Data!F$21:F$220,Graph!M243)</f>
        <v>4.8088972431077694</v>
      </c>
      <c r="I243" s="1">
        <f>INDEX(Data!G$21:G$220,Graph!M243)</f>
        <v>0.013</v>
      </c>
      <c r="J243">
        <f t="shared" si="44"/>
        <v>0.0065</v>
      </c>
      <c r="K243" s="1">
        <f t="shared" si="45"/>
        <v>-0.7296759868032012</v>
      </c>
      <c r="L243">
        <v>5</v>
      </c>
      <c r="M243">
        <v>191</v>
      </c>
    </row>
    <row r="244" spans="1:13" ht="12.75">
      <c r="A244" s="1" t="str">
        <f>INDEX(Data!B$21:B$220,Graph!M244)</f>
        <v>Tuvalu</v>
      </c>
      <c r="B244" s="1">
        <f t="shared" si="40"/>
        <v>4.653162621823046</v>
      </c>
      <c r="C244" s="1">
        <f t="shared" si="41"/>
        <v>361.04</v>
      </c>
      <c r="D244" s="1">
        <f t="shared" si="42"/>
        <v>361.045</v>
      </c>
      <c r="E244" s="1">
        <f t="shared" si="43"/>
        <v>4653199.001602031</v>
      </c>
      <c r="F244" s="1">
        <f t="shared" si="38"/>
        <v>28</v>
      </c>
      <c r="G244" s="3">
        <f t="shared" si="39"/>
        <v>361.04</v>
      </c>
      <c r="H244" s="1">
        <f>INDEX(Data!F$21:F$220,Graph!M244)</f>
        <v>4.653162621823046</v>
      </c>
      <c r="I244" s="1">
        <f>INDEX(Data!G$21:G$220,Graph!M244)</f>
        <v>0.01</v>
      </c>
      <c r="J244">
        <f t="shared" si="44"/>
        <v>0.005</v>
      </c>
      <c r="K244" s="1">
        <f t="shared" si="45"/>
        <v>-0.15573462128472304</v>
      </c>
      <c r="L244">
        <v>5</v>
      </c>
      <c r="M244">
        <v>199</v>
      </c>
    </row>
    <row r="245" spans="1:13" ht="12.75">
      <c r="A245" s="1" t="str">
        <f>INDEX(Data!B$21:B$220,Graph!M245)</f>
        <v>Niue</v>
      </c>
      <c r="B245" s="1">
        <f t="shared" si="40"/>
        <v>3.3417978669375317</v>
      </c>
      <c r="C245" s="1">
        <f t="shared" si="41"/>
        <v>169.69599999999997</v>
      </c>
      <c r="D245" s="1">
        <f t="shared" si="42"/>
        <v>169.69699999999997</v>
      </c>
      <c r="E245" s="1">
        <f t="shared" si="43"/>
        <v>3341192.000320406</v>
      </c>
      <c r="F245" s="1">
        <f t="shared" si="38"/>
        <v>13</v>
      </c>
      <c r="G245" s="3">
        <f t="shared" si="39"/>
        <v>169.69599999999997</v>
      </c>
      <c r="H245" s="1">
        <f>INDEX(Data!F$21:F$220,Graph!M245)</f>
        <v>3.3417978669375317</v>
      </c>
      <c r="I245" s="1">
        <f>INDEX(Data!G$21:G$220,Graph!M245)</f>
        <v>0.002</v>
      </c>
      <c r="J245">
        <f t="shared" si="44"/>
        <v>0.001</v>
      </c>
      <c r="K245" s="1">
        <f t="shared" si="45"/>
        <v>-0.04625404575475889</v>
      </c>
      <c r="L245">
        <v>5</v>
      </c>
      <c r="M245">
        <v>192</v>
      </c>
    </row>
    <row r="246" spans="1:13" ht="12.75">
      <c r="A246" s="1" t="str">
        <f>INDEX(Data!B$21:B$220,Graph!M246)</f>
        <v>Holy See</v>
      </c>
      <c r="B246" s="1">
        <f t="shared" si="40"/>
        <v>89.79600509571064</v>
      </c>
      <c r="C246" s="1">
        <f t="shared" si="41"/>
        <v>5979.5105</v>
      </c>
      <c r="D246" s="1">
        <f t="shared" si="42"/>
        <v>5979.511</v>
      </c>
      <c r="E246" s="1">
        <f t="shared" si="43"/>
        <v>89796183.0001602</v>
      </c>
      <c r="F246" s="1">
        <f t="shared" si="38"/>
        <v>186</v>
      </c>
      <c r="G246" s="3">
        <f t="shared" si="39"/>
        <v>5979.5105</v>
      </c>
      <c r="H246" s="1">
        <f>INDEX(Data!F$21:F$220,Graph!M246)</f>
        <v>89.79600509571064</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2009-09-08T14:18:56Z</dcterms:modified>
  <cp:category/>
  <cp:version/>
  <cp:contentType/>
  <cp:contentStatus/>
</cp:coreProperties>
</file>